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РТ  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4" i="1"/>
  <c r="F7" i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F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F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<sst xmlns="http://schemas.openxmlformats.org/spreadsheetml/2006/main" count="140" uniqueCount="101">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</sst>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45372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168</v>
      </c>
      <c r="D4" s="16" t="s">
        <v>42</v>
      </c>
      <c r="E4" s="14">
        <f>VLOOKUP($D4,Лист1!$B$2:$J$81,3)</f>
        <v>200</v>
      </c>
      <c r="F4" s="14">
        <f>VLOOKUP($D4,Лист1!$B$2:$J$81,4)</f>
        <v>10.5</v>
      </c>
      <c r="G4" s="14">
        <f>VLOOKUP($D4,Лист1!$B$2:$J$81,5)</f>
        <v>255.28</v>
      </c>
      <c r="H4" s="14">
        <f>VLOOKUP($D4,Лист1!$B$2:$J$81,6)</f>
        <v>4.5199999999999996</v>
      </c>
      <c r="I4" s="14">
        <f>VLOOKUP($D4,Лист1!$B$2:$J$81,7)</f>
        <v>4.07</v>
      </c>
      <c r="J4" s="14">
        <f>VLOOKUP($D4,Лист1!$B$2:$J$81,8)</f>
        <v>35.46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70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37</v>
      </c>
      <c r="E6" s="14">
        <f>VLOOKUP($D6,Лист1!$B$2:$J$81,3)</f>
        <v>70</v>
      </c>
      <c r="F6" s="14">
        <v>2.2999999999999998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15</v>
      </c>
      <c r="C7" s="14">
        <f>VLOOKUP($D7,Лист1!$B$2:$J$59,2)</f>
        <v>209</v>
      </c>
      <c r="D7" s="16" t="s">
        <v>72</v>
      </c>
      <c r="E7" s="14">
        <f>VLOOKUP($D7,Лист1!$B$2:$J$81,3)</f>
        <v>60</v>
      </c>
      <c r="F7" s="14">
        <f>VLOOKUP($D7,Лист1!$B$2:$J$81,4)</f>
        <v>10</v>
      </c>
      <c r="G7" s="14">
        <f>VLOOKUP($D7,Лист1!$B$2:$J$81,5)</f>
        <v>63</v>
      </c>
      <c r="H7" s="14">
        <f>VLOOKUP($D7,Лист1!$B$2:$J$81,6)</f>
        <v>5.0999999999999996</v>
      </c>
      <c r="I7" s="14">
        <f>VLOOKUP($D7,Лист1!$B$2:$J$81,7)</f>
        <v>4.5999999999999996</v>
      </c>
      <c r="J7" s="14">
        <f>VLOOKUP($D7,Лист1!$B$2:$J$81,8)</f>
        <v>0.3</v>
      </c>
    </row>
    <row r="8" spans="1:11" ht="15.75" thickBot="1" x14ac:dyDescent="0.3">
      <c r="A8" s="4"/>
      <c r="B8" s="2"/>
      <c r="C8" s="14">
        <f>VLOOKUP($D8,Лист1!$B$2:$J$59,2)</f>
        <v>0</v>
      </c>
      <c r="D8" s="16"/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197</v>
      </c>
      <c r="D12" s="16" t="s">
        <v>54</v>
      </c>
      <c r="E12" s="14">
        <f>VLOOKUP($D12,Лист1!$B$2:$J$81,3)</f>
        <v>250</v>
      </c>
      <c r="F12" s="14">
        <f>VLOOKUP($D12,Лист1!$B$2:$J$81,4)</f>
        <v>15.8</v>
      </c>
      <c r="G12" s="14" t="str">
        <f>VLOOKUP($D12,Лист1!$B$2:$J$81,5)</f>
        <v>232.9</v>
      </c>
      <c r="H12" s="14">
        <f>VLOOKUP($D12,Лист1!$B$2:$J$81,6)</f>
        <v>2.5</v>
      </c>
      <c r="I12" s="14">
        <f>VLOOKUP($D12,Лист1!$B$2:$J$81,7)</f>
        <v>6.25</v>
      </c>
      <c r="J12" s="14">
        <f>VLOOKUP($D12,Лист1!$B$2:$J$81,8)</f>
        <v>20.29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619</v>
      </c>
      <c r="D13" s="16" t="s">
        <v>68</v>
      </c>
      <c r="E13" s="14">
        <f>VLOOKUP($D13,Лист1!$B$2:$J$81,3)</f>
        <v>110</v>
      </c>
      <c r="F13" s="14">
        <f>VLOOKUP($D13,Лист1!$B$2:$J$81,4)</f>
        <v>19.53</v>
      </c>
      <c r="G13" s="14">
        <f>VLOOKUP($D13,Лист1!$B$2:$J$81,5)</f>
        <v>158</v>
      </c>
      <c r="H13" s="14">
        <f>VLOOKUP($D13,Лист1!$B$2:$J$81,6)</f>
        <v>13.6</v>
      </c>
      <c r="I13" s="14">
        <f>VLOOKUP($D13,Лист1!$B$2:$J$81,7)</f>
        <v>9.5</v>
      </c>
      <c r="J13" s="14">
        <f>VLOOKUP($D13,Лист1!$B$2:$J$81,8)</f>
        <v>15.61</v>
      </c>
    </row>
    <row r="14" spans="1:11" ht="15.75" thickBot="1" x14ac:dyDescent="0.3">
      <c r="A14" s="3"/>
      <c r="B14" s="2" t="s">
        <v>73</v>
      </c>
      <c r="C14" s="14">
        <f>VLOOKUP($D14,Лист1!$B$2:$J$59,2)</f>
        <v>299</v>
      </c>
      <c r="D14" s="16" t="s">
        <v>40</v>
      </c>
      <c r="E14" s="14">
        <f>VLOOKUP($D14,Лист1!$B$2:$J$81,3)</f>
        <v>200</v>
      </c>
      <c r="F14" s="14">
        <f>VLOOKUP($D14,Лист1!$B$2:$J$81,4)</f>
        <v>8.1999999999999993</v>
      </c>
      <c r="G14" s="14">
        <f>VLOOKUP($D14,Лист1!$B$2:$J$81,5)</f>
        <v>208</v>
      </c>
      <c r="H14" s="14">
        <f>VLOOKUP($D14,Лист1!$B$2:$J$81,6)</f>
        <v>15.3</v>
      </c>
      <c r="I14" s="14">
        <f>VLOOKUP($D14,Лист1!$B$2:$J$81,7)</f>
        <v>12.4</v>
      </c>
      <c r="J14" s="14">
        <f>VLOOKUP($D14,Лист1!$B$2:$J$81,8)</f>
        <v>8.6</v>
      </c>
    </row>
    <row r="15" spans="1:11" ht="15.75" thickBot="1" x14ac:dyDescent="0.3">
      <c r="A15" s="3"/>
      <c r="B15" s="2" t="s">
        <v>12</v>
      </c>
      <c r="C15" s="14">
        <f>VLOOKUP($D15,Лист1!$B$2:$J$59,2)</f>
        <v>943</v>
      </c>
      <c r="D15" s="16" t="s">
        <v>70</v>
      </c>
      <c r="E15" s="14">
        <f>VLOOKUP($D15,Лист1!$B$2:$J$81,3)</f>
        <v>200</v>
      </c>
      <c r="F15" s="14">
        <f>VLOOKUP($D15,Лист1!$B$2:$J$81,4)</f>
        <v>2.2000000000000002</v>
      </c>
      <c r="G15" s="14">
        <f>VLOOKUP($D15,Лист1!$B$2:$J$81,5)</f>
        <v>60.15</v>
      </c>
      <c r="H15" s="14">
        <f>VLOOKUP($D15,Лист1!$B$2:$J$81,6)</f>
        <v>0.13</v>
      </c>
      <c r="I15" s="14">
        <f>VLOOKUP($D15,Лист1!$B$2:$J$81,7)</f>
        <v>0.01</v>
      </c>
      <c r="J15" s="14">
        <f>VLOOKUP($D15,Лист1!$B$2:$J$81,8)</f>
        <v>1.81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f>VLOOKUP($D16,Лист1!$B$2:$J$81,4)</f>
        <v>3.07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 t="s">
        <v>15</v>
      </c>
      <c r="C17" s="14">
        <f>VLOOKUP($D17,Лист1!$B$2:$J$59,2)</f>
        <v>15</v>
      </c>
      <c r="D17" s="16" t="s">
        <v>60</v>
      </c>
      <c r="E17" s="14">
        <f>VLOOKUP($D17,Лист1!$B$2:$J$81,3)</f>
        <v>100</v>
      </c>
      <c r="F17" s="14">
        <f>VLOOKUP($D17,Лист1!$B$2:$J$81,4)</f>
        <v>6.2</v>
      </c>
      <c r="G17" s="14">
        <f>VLOOKUP($D17,Лист1!$B$2:$J$81,5)</f>
        <v>8.4</v>
      </c>
      <c r="H17" s="14">
        <f>VLOOKUP($D17,Лист1!$B$2:$J$81,6)</f>
        <v>0.59</v>
      </c>
      <c r="I17" s="14">
        <f>VLOOKUP($D17,Лист1!$B$2:$J$81,7)</f>
        <v>6.69</v>
      </c>
      <c r="J17" s="14">
        <f>VLOOKUP($D17,Лист1!$B$2:$J$81,8)</f>
        <v>2.2400000000000002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530</v>
      </c>
      <c r="F21">
        <f>SUM(F4:F8)</f>
        <v>25</v>
      </c>
      <c r="G21">
        <f>SUM(G4:G8)</f>
        <v>563.23</v>
      </c>
    </row>
    <row r="22" spans="1:10" ht="15.75" thickBot="1" x14ac:dyDescent="0.3">
      <c r="D22" t="s">
        <v>36</v>
      </c>
      <c r="E22">
        <f>SUM(E12:E20)</f>
        <v>920</v>
      </c>
      <c r="F22">
        <f>SUM(F12:F20)</f>
        <v>55.000000000000007</v>
      </c>
      <c r="G22">
        <f>SUM(G12:G20)</f>
        <v>556.94999999999993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45372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45372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168</v>
      </c>
      <c r="D12" s="2" t="str">
        <f>МЕНЮ!D4</f>
        <v>каша манная молочная</v>
      </c>
      <c r="E12" s="2">
        <f>МЕНЮ!E4</f>
        <v>200</v>
      </c>
      <c r="F12" s="2">
        <f>МЕНЮ!F4</f>
        <v>10.5</v>
      </c>
      <c r="G12" s="2">
        <f>МЕНЮ!G4</f>
        <v>255.28</v>
      </c>
      <c r="H12" s="2">
        <f>МЕНЮ!H4</f>
        <v>4.5199999999999996</v>
      </c>
      <c r="I12" s="2">
        <f>МЕНЮ!I4</f>
        <v>4.07</v>
      </c>
      <c r="J12" s="2">
        <f>МЕНЮ!J4</f>
        <v>35.46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2.2999999999999998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закуска</v>
      </c>
      <c r="C15" s="2">
        <f>МЕНЮ!C7</f>
        <v>209</v>
      </c>
      <c r="D15" s="2" t="str">
        <f>МЕНЮ!D7</f>
        <v>яйцо вареное</v>
      </c>
      <c r="E15" s="2">
        <f>МЕНЮ!E7</f>
        <v>60</v>
      </c>
      <c r="F15" s="2">
        <f>МЕНЮ!F7</f>
        <v>10</v>
      </c>
      <c r="G15" s="2">
        <f>МЕНЮ!G7</f>
        <v>63</v>
      </c>
      <c r="H15" s="2">
        <f>МЕНЮ!H7</f>
        <v>5.0999999999999996</v>
      </c>
      <c r="I15" s="2">
        <f>МЕНЮ!I7</f>
        <v>4.5999999999999996</v>
      </c>
      <c r="J15" s="2">
        <f>МЕНЮ!J7</f>
        <v>0.3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197</v>
      </c>
      <c r="D20" s="2" t="str">
        <f>МЕНЮ!D12</f>
        <v>рассольник Ленинградский со сметаной</v>
      </c>
      <c r="E20" s="2">
        <f>МЕНЮ!E12</f>
        <v>250</v>
      </c>
      <c r="F20" s="2">
        <f>МЕНЮ!F12</f>
        <v>15.8</v>
      </c>
      <c r="G20" s="2" t="str">
        <f>МЕНЮ!G12</f>
        <v>232.9</v>
      </c>
      <c r="H20" s="2">
        <f>МЕНЮ!H12</f>
        <v>2.5</v>
      </c>
      <c r="I20" s="2">
        <f>МЕНЮ!I12</f>
        <v>6.25</v>
      </c>
      <c r="J20" s="2">
        <f>МЕНЮ!J12</f>
        <v>20.29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619</v>
      </c>
      <c r="D21" s="2" t="str">
        <f>МЕНЮ!D13</f>
        <v>тефтели,запеченые в соусе</v>
      </c>
      <c r="E21" s="2">
        <f>МЕНЮ!E13</f>
        <v>110</v>
      </c>
      <c r="F21" s="2">
        <f>МЕНЮ!F13</f>
        <v>19.53</v>
      </c>
      <c r="G21" s="2">
        <f>МЕНЮ!G13</f>
        <v>158</v>
      </c>
      <c r="H21" s="2">
        <f>МЕНЮ!H13</f>
        <v>13.6</v>
      </c>
      <c r="I21" s="2">
        <f>МЕНЮ!I13</f>
        <v>9.5</v>
      </c>
      <c r="J21" s="2">
        <f>МЕНЮ!J13</f>
        <v>15.61</v>
      </c>
    </row>
    <row r="22" spans="1:10" ht="15.75" thickBot="1" x14ac:dyDescent="0.3">
      <c r="A22" s="3"/>
      <c r="B22" s="2" t="str">
        <f>МЕНЮ!B14</f>
        <v>гарнир</v>
      </c>
      <c r="C22" s="2">
        <f>МЕНЮ!C14</f>
        <v>299</v>
      </c>
      <c r="D22" s="2" t="str">
        <f>МЕНЮ!D14</f>
        <v>картофельное пюре</v>
      </c>
      <c r="E22" s="2">
        <f>МЕНЮ!E14</f>
        <v>200</v>
      </c>
      <c r="F22" s="2">
        <f>МЕНЮ!F14</f>
        <v>8.1999999999999993</v>
      </c>
      <c r="G22" s="2">
        <f>МЕНЮ!G14</f>
        <v>208</v>
      </c>
      <c r="H22" s="2">
        <f>МЕНЮ!H14</f>
        <v>15.3</v>
      </c>
      <c r="I22" s="2">
        <f>МЕНЮ!I14</f>
        <v>12.4</v>
      </c>
      <c r="J22" s="2">
        <f>МЕНЮ!J14</f>
        <v>8.6</v>
      </c>
    </row>
    <row r="23" spans="1:10" ht="15.75" thickBot="1" x14ac:dyDescent="0.3">
      <c r="A23" s="3"/>
      <c r="B23" s="2" t="str">
        <f>МЕНЮ!B15</f>
        <v>гор.напиток</v>
      </c>
      <c r="C23" s="2">
        <f>МЕНЮ!C15</f>
        <v>943</v>
      </c>
      <c r="D23" s="2" t="str">
        <f>МЕНЮ!D15</f>
        <v>чай  с сахаром</v>
      </c>
      <c r="E23" s="2">
        <f>МЕНЮ!E15</f>
        <v>200</v>
      </c>
      <c r="F23" s="2">
        <f>МЕНЮ!F15</f>
        <v>2.2000000000000002</v>
      </c>
      <c r="G23" s="2">
        <f>МЕНЮ!G15</f>
        <v>60.15</v>
      </c>
      <c r="H23" s="2">
        <f>МЕНЮ!H15</f>
        <v>0.13</v>
      </c>
      <c r="I23" s="2">
        <f>МЕНЮ!I15</f>
        <v>0.01</v>
      </c>
      <c r="J23" s="2">
        <f>МЕНЮ!J15</f>
        <v>1.81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3.07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 t="str">
        <f>МЕНЮ!B17</f>
        <v>закуска</v>
      </c>
      <c r="C25" s="2">
        <f>МЕНЮ!C17</f>
        <v>15</v>
      </c>
      <c r="D25" s="2" t="str">
        <f>МЕНЮ!D17</f>
        <v>салат из свежих огурцов и помидоров</v>
      </c>
      <c r="E25" s="2">
        <f>МЕНЮ!E17</f>
        <v>100</v>
      </c>
      <c r="F25" s="2">
        <f>МЕНЮ!F17</f>
        <v>6.2</v>
      </c>
      <c r="G25" s="2">
        <f>МЕНЮ!G17</f>
        <v>8.4</v>
      </c>
      <c r="H25" s="2">
        <f>МЕНЮ!H17</f>
        <v>0.59</v>
      </c>
      <c r="I25" s="2">
        <f>МЕНЮ!I17</f>
        <v>6.69</v>
      </c>
      <c r="J25" s="2">
        <f>МЕНЮ!J17</f>
        <v>2.2400000000000002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2024-03-18T07:40:15Z</cp:lastPrinted>
  <dcterms:created xsi:type="dcterms:W3CDTF">2015-06-05T18:19:34Z</dcterms:created>
  <dcterms:modified xsi:type="dcterms:W3CDTF">2024-03-18T08:00:49Z</dcterms:modified>
</cp:coreProperties>
</file>