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8" i="1" l="1"/>
  <c r="F14" i="1"/>
  <c r="F7" i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<sst xmlns="http://schemas.openxmlformats.org/spreadsheetml/2006/main" count="140" uniqueCount="101">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</sst>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45391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304</v>
      </c>
      <c r="D4" s="16" t="s">
        <v>44</v>
      </c>
      <c r="E4" s="14">
        <f>VLOOKUP($D4,Лист1!$B$2:$J$81,3)</f>
        <v>250</v>
      </c>
      <c r="F4" s="14">
        <v>14.03</v>
      </c>
      <c r="G4" s="14">
        <f>VLOOKUP($D4,Лист1!$B$2:$J$81,5)</f>
        <v>429.23</v>
      </c>
      <c r="H4" s="14">
        <f>VLOOKUP($D4,Лист1!$B$2:$J$81,6)</f>
        <v>4.8600000000000003</v>
      </c>
      <c r="I4" s="14">
        <f>VLOOKUP($D4,Лист1!$B$2:$J$81,7)</f>
        <v>9.48</v>
      </c>
      <c r="J4" s="14">
        <f>VLOOKUP($D4,Лист1!$B$2:$J$81,8)</f>
        <v>47.16</v>
      </c>
    </row>
    <row r="5" spans="1:11" ht="15.75" thickBot="1" x14ac:dyDescent="0.3">
      <c r="A5" s="3"/>
      <c r="B5" s="2" t="s">
        <v>12</v>
      </c>
      <c r="C5" s="14">
        <f>VLOOKUP($D5,Лист1!$B$2:$J$59,2)</f>
        <v>944</v>
      </c>
      <c r="D5" s="16" t="s">
        <v>93</v>
      </c>
      <c r="E5" s="14">
        <f>VLOOKUP($D5,Лист1!$B$2:$J$81,3)</f>
        <v>200</v>
      </c>
      <c r="F5" s="14">
        <f>VLOOKUP($D5,Лист1!$B$2:$J$81,4)</f>
        <v>2.5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f>VLOOKUP($D6,Лист1!$B$2:$J$81,4)</f>
        <v>6.8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53</v>
      </c>
      <c r="D7" s="16" t="s">
        <v>58</v>
      </c>
      <c r="E7" s="14">
        <f>VLOOKUP($D7,Лист1!$B$2:$J$81,3)</f>
        <v>100</v>
      </c>
      <c r="F7" s="14">
        <f>VLOOKUP($D7,Лист1!$B$2:$J$81,4)</f>
        <v>1.67</v>
      </c>
      <c r="G7" s="14">
        <f>VLOOKUP($D7,Лист1!$B$2:$J$81,5)</f>
        <v>187.24</v>
      </c>
      <c r="H7" s="14">
        <f>VLOOKUP($D7,Лист1!$B$2:$J$81,6)</f>
        <v>1.42</v>
      </c>
      <c r="I7" s="14">
        <f>VLOOKUP($D7,Лист1!$B$2:$J$81,7)</f>
        <v>6.4</v>
      </c>
      <c r="J7" s="14">
        <f>VLOOKUP($D7,Лист1!$B$2:$J$81,8)</f>
        <v>14.6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30.75" thickBot="1" x14ac:dyDescent="0.3">
      <c r="A12" s="3" t="s">
        <v>14</v>
      </c>
      <c r="B12" s="2" t="s">
        <v>16</v>
      </c>
      <c r="C12" s="14">
        <f>VLOOKUP($D12,Лист1!$B$2:$J$59,2)</f>
        <v>208</v>
      </c>
      <c r="D12" s="16" t="s">
        <v>66</v>
      </c>
      <c r="E12" s="14">
        <f>VLOOKUP($D12,Лист1!$B$2:$J$81,3)</f>
        <v>250</v>
      </c>
      <c r="F12" s="14">
        <f>VLOOKUP($D12,Лист1!$B$2:$J$81,4)</f>
        <v>10.5</v>
      </c>
      <c r="G12" s="14">
        <f>VLOOKUP($D12,Лист1!$B$2:$J$81,5)</f>
        <v>184.9</v>
      </c>
      <c r="H12" s="14">
        <f>VLOOKUP($D12,Лист1!$B$2:$J$81,6)</f>
        <v>3.36</v>
      </c>
      <c r="I12" s="14">
        <f>VLOOKUP($D12,Лист1!$B$2:$J$81,7)</f>
        <v>3.53</v>
      </c>
      <c r="J12" s="14">
        <f>VLOOKUP($D12,Лист1!$B$2:$J$81,8)</f>
        <v>8.92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591</v>
      </c>
      <c r="D13" s="16" t="s">
        <v>80</v>
      </c>
      <c r="E13" s="14">
        <f>VLOOKUP($D13,Лист1!$B$2:$J$81,3)</f>
        <v>150</v>
      </c>
      <c r="F13" s="14">
        <f>VLOOKUP($D13,Лист1!$B$2:$J$81,4)</f>
        <v>28.76</v>
      </c>
      <c r="G13" s="14">
        <f>VLOOKUP($D13,Лист1!$B$2:$J$81,5)</f>
        <v>331</v>
      </c>
      <c r="H13" s="14">
        <f>VLOOKUP($D13,Лист1!$B$2:$J$81,6)</f>
        <v>11</v>
      </c>
      <c r="I13" s="14">
        <f>VLOOKUP($D13,Лист1!$B$2:$J$81,7)</f>
        <v>15.3</v>
      </c>
      <c r="J13" s="14">
        <f>VLOOKUP($D13,Лист1!$B$2:$J$81,8)</f>
        <v>25.2</v>
      </c>
    </row>
    <row r="14" spans="1:11" ht="15.75" thickBot="1" x14ac:dyDescent="0.3">
      <c r="A14" s="3"/>
      <c r="B14" s="2" t="s">
        <v>73</v>
      </c>
      <c r="C14" s="14">
        <f>VLOOKUP($D14,Лист1!$B$2:$J$59,2)</f>
        <v>165</v>
      </c>
      <c r="D14" s="16" t="s">
        <v>41</v>
      </c>
      <c r="E14" s="14">
        <f>VLOOKUP($D14,Лист1!$B$2:$J$81,3)</f>
        <v>150</v>
      </c>
      <c r="F14" s="14">
        <f>VLOOKUP($D14,Лист1!$B$2:$J$81,4)</f>
        <v>7.84</v>
      </c>
      <c r="G14" s="14">
        <f>VLOOKUP($D14,Лист1!$B$2:$J$81,5)</f>
        <v>223.2</v>
      </c>
      <c r="H14" s="14">
        <f>VLOOKUP($D14,Лист1!$B$2:$J$81,6)</f>
        <v>8.4</v>
      </c>
      <c r="I14" s="14">
        <f>VLOOKUP($D14,Лист1!$B$2:$J$81,7)</f>
        <v>5.22</v>
      </c>
      <c r="J14" s="14">
        <f>VLOOKUP($D14,Лист1!$B$2:$J$81,8)</f>
        <v>34.74</v>
      </c>
    </row>
    <row r="15" spans="1:11" ht="15.75" thickBot="1" x14ac:dyDescent="0.3">
      <c r="A15" s="3"/>
      <c r="B15" s="2" t="s">
        <v>12</v>
      </c>
      <c r="C15" s="14">
        <f>VLOOKUP($D15,Лист1!$B$2:$J$59,2)</f>
        <v>943</v>
      </c>
      <c r="D15" s="16" t="s">
        <v>70</v>
      </c>
      <c r="E15" s="14">
        <f>VLOOKUP($D15,Лист1!$B$2:$J$81,3)</f>
        <v>200</v>
      </c>
      <c r="F15" s="14">
        <f>VLOOKUP($D15,Лист1!$B$2:$J$81,4)</f>
        <v>2.2000000000000002</v>
      </c>
      <c r="G15" s="14">
        <f>VLOOKUP($D15,Лист1!$B$2:$J$81,5)</f>
        <v>60.15</v>
      </c>
      <c r="H15" s="14">
        <f>VLOOKUP($D15,Лист1!$B$2:$J$81,6)</f>
        <v>0.13</v>
      </c>
      <c r="I15" s="14">
        <f>VLOOKUP($D15,Лист1!$B$2:$J$81,7)</f>
        <v>0.01</v>
      </c>
      <c r="J15" s="14">
        <f>VLOOKUP($D15,Лист1!$B$2:$J$81,8)</f>
        <v>1.81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15</v>
      </c>
      <c r="C17" s="14">
        <f>VLOOKUP($D17,Лист1!$B$2:$J$59,2)</f>
        <v>34</v>
      </c>
      <c r="D17" s="16" t="s">
        <v>38</v>
      </c>
      <c r="E17" s="14">
        <f>VLOOKUP($D17,Лист1!$B$2:$J$81,3)</f>
        <v>100</v>
      </c>
      <c r="F17" s="14">
        <f>VLOOKUP($D17,Лист1!$B$2:$J$81,4)</f>
        <v>2.63</v>
      </c>
      <c r="G17" s="14">
        <f>VLOOKUP($D17,Лист1!$B$2:$J$81,5)</f>
        <v>198.93</v>
      </c>
      <c r="H17" s="14">
        <f>VLOOKUP($D17,Лист1!$B$2:$J$81,6)</f>
        <v>1.61</v>
      </c>
      <c r="I17" s="14">
        <f>VLOOKUP($D17,Лист1!$B$2:$J$81,7)</f>
        <v>5.19</v>
      </c>
      <c r="J17" s="14">
        <f>VLOOKUP($D17,Лист1!$B$2:$J$81,8)</f>
        <v>8.4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620</v>
      </c>
      <c r="F21">
        <f>SUM(F4:F8)</f>
        <v>25</v>
      </c>
      <c r="G21">
        <f>SUM(G4:G8)</f>
        <v>861.42000000000007</v>
      </c>
    </row>
    <row r="22" spans="1:10" ht="15.75" thickBot="1" x14ac:dyDescent="0.3">
      <c r="D22" t="s">
        <v>36</v>
      </c>
      <c r="E22">
        <f>SUM(E12:E20)</f>
        <v>910</v>
      </c>
      <c r="F22">
        <f>SUM(F12:F20)</f>
        <v>55.000000000000014</v>
      </c>
      <c r="G22">
        <f>SUM(G12:G20)</f>
        <v>1120.58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45391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45391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304</v>
      </c>
      <c r="D12" s="2" t="str">
        <f>МЕНЮ!D4</f>
        <v>каша рисовая молочная</v>
      </c>
      <c r="E12" s="2">
        <f>МЕНЮ!E4</f>
        <v>250</v>
      </c>
      <c r="F12" s="2">
        <f>МЕНЮ!F4</f>
        <v>14.03</v>
      </c>
      <c r="G12" s="2">
        <f>МЕНЮ!G4</f>
        <v>429.23</v>
      </c>
      <c r="H12" s="2">
        <f>МЕНЮ!H4</f>
        <v>4.8600000000000003</v>
      </c>
      <c r="I12" s="2">
        <f>МЕНЮ!I4</f>
        <v>9.48</v>
      </c>
      <c r="J12" s="2">
        <f>МЕНЮ!J4</f>
        <v>47.16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944</v>
      </c>
      <c r="D13" s="2" t="str">
        <f>МЕНЮ!D5</f>
        <v xml:space="preserve">чай с лимоном </v>
      </c>
      <c r="E13" s="2">
        <f>МЕНЮ!E5</f>
        <v>200</v>
      </c>
      <c r="F13" s="2">
        <f>МЕНЮ!F5</f>
        <v>2.5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6.8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витаминный</v>
      </c>
      <c r="E15" s="2">
        <f>МЕНЮ!E7</f>
        <v>100</v>
      </c>
      <c r="F15" s="2">
        <f>МЕНЮ!F7</f>
        <v>1.67</v>
      </c>
      <c r="G15" s="2">
        <f>МЕНЮ!G7</f>
        <v>187.24</v>
      </c>
      <c r="H15" s="2">
        <f>МЕНЮ!H7</f>
        <v>1.42</v>
      </c>
      <c r="I15" s="2">
        <f>МЕНЮ!I7</f>
        <v>6.4</v>
      </c>
      <c r="J15" s="2">
        <f>МЕНЮ!J7</f>
        <v>14.6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208</v>
      </c>
      <c r="D20" s="2" t="str">
        <f>МЕНЮ!D12</f>
        <v>суп картофельный с макаронными изделиями</v>
      </c>
      <c r="E20" s="2">
        <f>МЕНЮ!E12</f>
        <v>250</v>
      </c>
      <c r="F20" s="2">
        <f>МЕНЮ!F12</f>
        <v>10.5</v>
      </c>
      <c r="G20" s="2">
        <f>МЕНЮ!G12</f>
        <v>184.9</v>
      </c>
      <c r="H20" s="2">
        <f>МЕНЮ!H12</f>
        <v>3.36</v>
      </c>
      <c r="I20" s="2">
        <f>МЕНЮ!I12</f>
        <v>3.53</v>
      </c>
      <c r="J20" s="2">
        <f>МЕНЮ!J12</f>
        <v>8.92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591</v>
      </c>
      <c r="D21" s="2" t="str">
        <f>МЕНЮ!D13</f>
        <v>гуляш из свинины</v>
      </c>
      <c r="E21" s="2">
        <f>МЕНЮ!E13</f>
        <v>150</v>
      </c>
      <c r="F21" s="2">
        <f>МЕНЮ!F13</f>
        <v>28.76</v>
      </c>
      <c r="G21" s="2">
        <f>МЕНЮ!G13</f>
        <v>331</v>
      </c>
      <c r="H21" s="2">
        <f>МЕНЮ!H13</f>
        <v>11</v>
      </c>
      <c r="I21" s="2">
        <f>МЕНЮ!I13</f>
        <v>15.3</v>
      </c>
      <c r="J21" s="2">
        <f>МЕНЮ!J13</f>
        <v>25.2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165</v>
      </c>
      <c r="D22" s="2" t="str">
        <f>МЕНЮ!D14</f>
        <v>каша  гречневая рассыпчатая</v>
      </c>
      <c r="E22" s="2">
        <f>МЕНЮ!E14</f>
        <v>150</v>
      </c>
      <c r="F22" s="2">
        <f>МЕНЮ!F14</f>
        <v>7.84</v>
      </c>
      <c r="G22" s="2">
        <f>МЕНЮ!G14</f>
        <v>223.2</v>
      </c>
      <c r="H22" s="2">
        <f>МЕНЮ!H14</f>
        <v>8.4</v>
      </c>
      <c r="I22" s="2">
        <f>МЕНЮ!I14</f>
        <v>5.22</v>
      </c>
      <c r="J22" s="2">
        <f>МЕНЮ!J14</f>
        <v>34.74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943</v>
      </c>
      <c r="D23" s="2" t="str">
        <f>МЕНЮ!D15</f>
        <v>чай  с сахаром</v>
      </c>
      <c r="E23" s="2">
        <f>МЕНЮ!E15</f>
        <v>200</v>
      </c>
      <c r="F23" s="2">
        <f>МЕНЮ!F15</f>
        <v>2.2000000000000002</v>
      </c>
      <c r="G23" s="2">
        <f>МЕНЮ!G15</f>
        <v>60.15</v>
      </c>
      <c r="H23" s="2">
        <f>МЕНЮ!H15</f>
        <v>0.13</v>
      </c>
      <c r="I23" s="2">
        <f>МЕНЮ!I15</f>
        <v>0.01</v>
      </c>
      <c r="J23" s="2">
        <f>МЕНЮ!J15</f>
        <v>1.81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34</v>
      </c>
      <c r="D25" s="2" t="str">
        <f>МЕНЮ!D17</f>
        <v>винегрет овощной</v>
      </c>
      <c r="E25" s="2">
        <f>МЕНЮ!E17</f>
        <v>100</v>
      </c>
      <c r="F25" s="2">
        <f>МЕНЮ!F17</f>
        <v>2.63</v>
      </c>
      <c r="G25" s="2">
        <f>МЕНЮ!G17</f>
        <v>198.93</v>
      </c>
      <c r="H25" s="2">
        <f>МЕНЮ!H17</f>
        <v>1.61</v>
      </c>
      <c r="I25" s="2">
        <f>МЕНЮ!I17</f>
        <v>5.19</v>
      </c>
      <c r="J25" s="2">
        <f>МЕНЮ!J17</f>
        <v>8.4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2024-04-08T07:01:33Z</dcterms:modified>
</cp:coreProperties>
</file>