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J17" i="1" l="1"/>
  <c r="I17" i="1"/>
  <c r="H17" i="1"/>
  <c r="G17" i="1"/>
  <c r="E17" i="1"/>
  <c r="C17" i="1"/>
  <c r="J16" i="1"/>
  <c r="I16" i="1"/>
  <c r="H16" i="1"/>
  <c r="G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<sst xmlns="http://schemas.openxmlformats.org/spreadsheetml/2006/main" count="138" uniqueCount="101">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</sst>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5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vertical="center" wrapText="1"/>
    </xf>
    <xf numFmtId="0" fontId="0" fillId="0" borderId="0" xfId="0" applyAlignment="1"/>
    <xf numFmtId="0" fontId="6" fillId="0" borderId="0" xfId="0" applyFont="1" applyBorder="1" applyAlignment="1">
      <alignment vertical="top" wrapText="1"/>
    </xf>
    <xf numFmtId="0" fontId="8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3" fillId="5" borderId="18" xfId="0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9" fillId="5" borderId="6" xfId="0" applyFont="1" applyFill="1" applyBorder="1" applyAlignment="1" applyProtection="1">
      <alignment vertical="top" wrapText="1"/>
      <protection locked="0"/>
    </xf>
    <xf numFmtId="0" fontId="9" fillId="5" borderId="16" xfId="0" applyFont="1" applyFill="1" applyBorder="1" applyAlignment="1" applyProtection="1">
      <alignment horizontal="center" vertical="top" wrapText="1"/>
      <protection locked="0"/>
    </xf>
    <xf numFmtId="0" fontId="9" fillId="5" borderId="6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5" borderId="17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10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0" fontId="1" fillId="0" borderId="1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45414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486</v>
      </c>
      <c r="D4" s="16" t="s">
        <v>57</v>
      </c>
      <c r="E4" s="14">
        <f>VLOOKUP($D4,Лист1!$B$2:$J$81,3)</f>
        <v>150</v>
      </c>
      <c r="F4" s="14">
        <f>VLOOKUP($D4,Лист1!$B$2:$J$81,4)</f>
        <v>7.6</v>
      </c>
      <c r="G4" s="14">
        <f>VLOOKUP($D4,Лист1!$B$2:$J$81,5)</f>
        <v>150</v>
      </c>
      <c r="H4" s="14">
        <f>VLOOKUP($D4,Лист1!$B$2:$J$81,6)</f>
        <v>13.87</v>
      </c>
      <c r="I4" s="14">
        <f>VLOOKUP($D4,Лист1!$B$2:$J$81,7)</f>
        <v>7.85</v>
      </c>
      <c r="J4" s="14">
        <f>VLOOKUP($D4,Лист1!$B$2:$J$81,8)</f>
        <v>6.53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8.5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73</v>
      </c>
      <c r="C7" s="14">
        <f>VLOOKUP($D7,Лист1!$B$2:$J$59,2)</f>
        <v>309</v>
      </c>
      <c r="D7" s="16" t="s">
        <v>51</v>
      </c>
      <c r="E7" s="14">
        <f>VLOOKUP($D7,Лист1!$B$2:$J$81,3)</f>
        <v>150</v>
      </c>
      <c r="F7" s="14">
        <f>VLOOKUP($D7,Лист1!$B$2:$J$81,4)</f>
        <v>6.7</v>
      </c>
      <c r="G7" s="14">
        <f>VLOOKUP($D7,Лист1!$B$2:$J$81,5)</f>
        <v>203</v>
      </c>
      <c r="H7" s="14">
        <f>VLOOKUP($D7,Лист1!$B$2:$J$81,6)</f>
        <v>13.16</v>
      </c>
      <c r="I7" s="14">
        <f>VLOOKUP($D7,Лист1!$B$2:$J$81,7)</f>
        <v>14.03</v>
      </c>
      <c r="J7" s="14">
        <f>VLOOKUP($D7,Лист1!$B$2:$J$81,8)</f>
        <v>86.9</v>
      </c>
    </row>
    <row r="8" spans="1:11" ht="15.75" thickBot="1" x14ac:dyDescent="0.3">
      <c r="A8" s="4"/>
      <c r="B8" s="2"/>
      <c r="C8" s="14">
        <f>VLOOKUP($D8,Лист1!$B$2:$J$59,2)</f>
        <v>0</v>
      </c>
      <c r="D8" s="16"/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v>10.8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646</v>
      </c>
      <c r="D13" s="16" t="s">
        <v>52</v>
      </c>
      <c r="E13" s="14">
        <f>VLOOKUP($D13,Лист1!$B$2:$J$81,3)</f>
        <v>200</v>
      </c>
      <c r="F13" s="57">
        <v>27.61</v>
      </c>
      <c r="G13" s="14">
        <f>VLOOKUP($D13,Лист1!$B$2:$J$81,5)</f>
        <v>298.75</v>
      </c>
      <c r="H13" s="14">
        <f>VLOOKUP($D13,Лист1!$B$2:$J$81,6)</f>
        <v>12.16</v>
      </c>
      <c r="I13" s="14">
        <f>VLOOKUP($D13,Лист1!$B$2:$J$81,7)</f>
        <v>16.41</v>
      </c>
      <c r="J13" s="14">
        <f>VLOOKUP($D13,Лист1!$B$2:$J$81,8)</f>
        <v>12.67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f>VLOOKUP($D15,Лист1!$B$2:$J$81,4)</f>
        <v>5.09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5.08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60</v>
      </c>
      <c r="E17" s="14">
        <f>VLOOKUP($D17,Лист1!$B$2:$J$81,3)</f>
        <v>100</v>
      </c>
      <c r="F17" s="14">
        <v>5.7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597.95000000000005</v>
      </c>
    </row>
    <row r="22" spans="1:10" ht="15.75" thickBot="1" x14ac:dyDescent="0.3">
      <c r="D22" t="s">
        <v>36</v>
      </c>
      <c r="E22">
        <f>SUM(E12:E20)</f>
        <v>810</v>
      </c>
      <c r="F22">
        <v>55</v>
      </c>
      <c r="G22">
        <f>SUM(G12:G20)</f>
        <v>728.25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45414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45414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486</v>
      </c>
      <c r="D12" s="2" t="str">
        <f>МЕНЮ!D4</f>
        <v>рыба,тушеная в соусе с овощами</v>
      </c>
      <c r="E12" s="2">
        <f>МЕНЮ!E4</f>
        <v>150</v>
      </c>
      <c r="F12" s="2">
        <f>МЕНЮ!F4</f>
        <v>7.6</v>
      </c>
      <c r="G12" s="2">
        <f>МЕНЮ!G4</f>
        <v>150</v>
      </c>
      <c r="H12" s="2">
        <f>МЕНЮ!H4</f>
        <v>13.87</v>
      </c>
      <c r="I12" s="2">
        <f>МЕНЮ!I4</f>
        <v>7.85</v>
      </c>
      <c r="J12" s="2">
        <f>МЕНЮ!J4</f>
        <v>6.53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8.5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гарнир</v>
      </c>
      <c r="C15" s="2">
        <f>МЕНЮ!C7</f>
        <v>309</v>
      </c>
      <c r="D15" s="2" t="str">
        <f>МЕНЮ!D7</f>
        <v>макароны отварные</v>
      </c>
      <c r="E15" s="2">
        <f>МЕНЮ!E7</f>
        <v>150</v>
      </c>
      <c r="F15" s="2">
        <f>МЕНЮ!F7</f>
        <v>6.7</v>
      </c>
      <c r="G15" s="2">
        <f>МЕНЮ!G7</f>
        <v>203</v>
      </c>
      <c r="H15" s="2">
        <f>МЕНЮ!H7</f>
        <v>13.16</v>
      </c>
      <c r="I15" s="2">
        <f>МЕНЮ!I7</f>
        <v>14.03</v>
      </c>
      <c r="J15" s="2">
        <f>МЕНЮ!J7</f>
        <v>86.9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10.8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646</v>
      </c>
      <c r="D21" s="2" t="str">
        <f>МЕНЮ!D13</f>
        <v>плов из птицы</v>
      </c>
      <c r="E21" s="2">
        <f>МЕНЮ!E13</f>
        <v>200</v>
      </c>
      <c r="F21" s="2">
        <f>МЕНЮ!F13</f>
        <v>27.61</v>
      </c>
      <c r="G21" s="2">
        <f>МЕНЮ!G13</f>
        <v>298.75</v>
      </c>
      <c r="H21" s="2">
        <f>МЕНЮ!H13</f>
        <v>12.16</v>
      </c>
      <c r="I21" s="2">
        <f>МЕНЮ!I13</f>
        <v>16.41</v>
      </c>
      <c r="J21" s="2">
        <f>МЕНЮ!J13</f>
        <v>12.67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5.09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5.08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5.7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2024-04-26T07:06:46Z</dcterms:modified>
</cp:coreProperties>
</file>