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5" i="1"/>
  <c r="F7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<sst xmlns="http://schemas.openxmlformats.org/spreadsheetml/2006/main" count="142" uniqueCount="101">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</sst>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45540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236</v>
      </c>
      <c r="D4" s="16" t="s">
        <v>97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147.16</v>
      </c>
      <c r="H4" s="14">
        <f>VLOOKUP($D4,Лист1!$B$2:$J$81,6)</f>
        <v>5.27</v>
      </c>
      <c r="I4" s="14">
        <f>VLOOKUP($D4,Лист1!$B$2:$J$81,7)</f>
        <v>5.27</v>
      </c>
      <c r="J4" s="14">
        <f>VLOOKUP($D4,Лист1!$B$2:$J$81,8)</f>
        <v>19.600000000000001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78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76</v>
      </c>
      <c r="E7" s="14">
        <f>VLOOKUP($D7,Лист1!$B$2:$J$81,3)</f>
        <v>30</v>
      </c>
      <c r="F7" s="14">
        <f>VLOOKUP($D7,Лист1!$B$2:$J$81,4)</f>
        <v>2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98</v>
      </c>
      <c r="E12" s="14">
        <f>VLOOKUP($D12,Лист1!$B$2:$J$81,3)</f>
        <v>260</v>
      </c>
      <c r="F12" s="14">
        <f>VLOOKUP($D12,Лист1!$B$2:$J$81,4)</f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608</v>
      </c>
      <c r="D13" s="16" t="s">
        <v>75</v>
      </c>
      <c r="E13" s="14">
        <f>VLOOKUP($D13,Лист1!$B$2:$J$81,3)</f>
        <v>90</v>
      </c>
      <c r="F13" s="14">
        <f>VLOOKUP($D13,Лист1!$B$2:$J$81,4)</f>
        <v>20.350000000000001</v>
      </c>
      <c r="G13" s="14">
        <f>VLOOKUP($D13,Лист1!$B$2:$J$81,5)</f>
        <v>158</v>
      </c>
      <c r="H13" s="14">
        <f>VLOOKUP($D13,Лист1!$B$2:$J$81,6)</f>
        <v>15.4</v>
      </c>
      <c r="I13" s="14">
        <f>VLOOKUP($D13,Лист1!$B$2:$J$81,7)</f>
        <v>14.2</v>
      </c>
      <c r="J13" s="14">
        <f>VLOOKUP($D13,Лист1!$B$2:$J$81,8)</f>
        <v>19.899999999999999</v>
      </c>
    </row>
    <row r="14" spans="1:11" ht="15.75" thickBot="1" x14ac:dyDescent="0.3">
      <c r="A14" s="3"/>
      <c r="B14" s="2" t="s">
        <v>73</v>
      </c>
      <c r="C14" s="14">
        <f>VLOOKUP($D14,Лист1!$B$2:$J$59,2)</f>
        <v>309</v>
      </c>
      <c r="D14" s="16" t="s">
        <v>51</v>
      </c>
      <c r="E14" s="14">
        <f>VLOOKUP($D14,Лист1!$B$2:$J$81,3)</f>
        <v>150</v>
      </c>
      <c r="F14" s="14">
        <v>6.8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70</v>
      </c>
      <c r="D17" s="16" t="s">
        <v>87</v>
      </c>
      <c r="E17" s="14">
        <f>VLOOKUP($D17,Лист1!$B$2:$J$81,3)</f>
        <v>60</v>
      </c>
      <c r="F17" s="14">
        <f>VLOOKUP($D17,Лист1!$B$2:$J$81,4)</f>
        <v>6.8</v>
      </c>
      <c r="G17" s="14">
        <f>VLOOKUP($D17,Лист1!$B$2:$J$81,5)</f>
        <v>8.4</v>
      </c>
      <c r="H17" s="14">
        <f>VLOOKUP($D17,Лист1!$B$2:$J$81,6)</f>
        <v>0.48</v>
      </c>
      <c r="I17" s="14">
        <f>VLOOKUP($D17,Лист1!$B$2:$J$81,7)</f>
        <v>0.06</v>
      </c>
      <c r="J17" s="14">
        <f>VLOOKUP($D17,Лист1!$B$2:$J$81,8)</f>
        <v>1.5</v>
      </c>
    </row>
    <row r="18" spans="1:10" ht="15.75" thickBot="1" x14ac:dyDescent="0.3">
      <c r="A18" s="3"/>
      <c r="B18" s="2" t="s">
        <v>99</v>
      </c>
      <c r="C18" s="14">
        <f>VLOOKUP($D18,Лист1!$B$2:$J$59,2)</f>
        <v>759</v>
      </c>
      <c r="D18" s="16" t="s">
        <v>63</v>
      </c>
      <c r="E18" s="14">
        <f>VLOOKUP($D18,Лист1!$B$2:$J$81,3)</f>
        <v>50</v>
      </c>
      <c r="F18" s="14">
        <v>3.08</v>
      </c>
      <c r="G18" s="14">
        <f>VLOOKUP($D18,Лист1!$B$2:$J$81,5)</f>
        <v>27.4</v>
      </c>
      <c r="H18" s="14">
        <f>VLOOKUP($D18,Лист1!$B$2:$J$81,6)</f>
        <v>1.7</v>
      </c>
      <c r="I18" s="14">
        <f>VLOOKUP($D18,Лист1!$B$2:$J$81,7)</f>
        <v>1</v>
      </c>
      <c r="J18" s="14">
        <f>VLOOKUP($D18,Лист1!$B$2:$J$81,8)</f>
        <v>3.53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660.45</v>
      </c>
    </row>
    <row r="22" spans="1:10" ht="15.75" thickBot="1" x14ac:dyDescent="0.3">
      <c r="D22" t="s">
        <v>36</v>
      </c>
      <c r="E22">
        <f>SUM(E12:E20)</f>
        <v>870</v>
      </c>
      <c r="F22">
        <f>SUM(F12:F20)</f>
        <v>54.999999999999993</v>
      </c>
      <c r="G22">
        <f>SUM(G12:G20)</f>
        <v>702.34999999999991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45540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45540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236</v>
      </c>
      <c r="D12" s="2" t="str">
        <f>МЕНЮ!D4</f>
        <v>суп  молочный вермишелевый</v>
      </c>
      <c r="E12" s="2">
        <f>МЕНЮ!E4</f>
        <v>250</v>
      </c>
      <c r="F12" s="2">
        <f>МЕНЮ!F4</f>
        <v>11.1</v>
      </c>
      <c r="G12" s="2">
        <f>МЕНЮ!G4</f>
        <v>147.16</v>
      </c>
      <c r="H12" s="2">
        <f>МЕНЮ!H4</f>
        <v>5.27</v>
      </c>
      <c r="I12" s="2">
        <f>МЕНЮ!I4</f>
        <v>5.27</v>
      </c>
      <c r="J12" s="2">
        <f>МЕНЮ!J4</f>
        <v>19.600000000000001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суп гречневый картофельный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608</v>
      </c>
      <c r="D21" s="2" t="str">
        <f>МЕНЮ!D13</f>
        <v>котлета из свинины</v>
      </c>
      <c r="E21" s="2">
        <f>МЕНЮ!E13</f>
        <v>90</v>
      </c>
      <c r="F21" s="2">
        <f>МЕНЮ!F13</f>
        <v>20.350000000000001</v>
      </c>
      <c r="G21" s="2">
        <f>МЕНЮ!G13</f>
        <v>158</v>
      </c>
      <c r="H21" s="2">
        <f>МЕНЮ!H13</f>
        <v>15.4</v>
      </c>
      <c r="I21" s="2">
        <f>МЕНЮ!I13</f>
        <v>14.2</v>
      </c>
      <c r="J21" s="2">
        <f>МЕНЮ!J13</f>
        <v>19.899999999999999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6.8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70</v>
      </c>
      <c r="D25" s="2" t="str">
        <f>МЕНЮ!D17</f>
        <v xml:space="preserve">огурец соленый </v>
      </c>
      <c r="E25" s="2">
        <f>МЕНЮ!E17</f>
        <v>60</v>
      </c>
      <c r="F25" s="2">
        <f>МЕНЮ!F17</f>
        <v>6.8</v>
      </c>
      <c r="G25" s="2">
        <f>МЕНЮ!G17</f>
        <v>8.4</v>
      </c>
      <c r="H25" s="2">
        <f>МЕНЮ!H17</f>
        <v>0.48</v>
      </c>
      <c r="I25" s="2">
        <f>МЕНЮ!I17</f>
        <v>0.06</v>
      </c>
      <c r="J25" s="2">
        <f>МЕНЮ!J17</f>
        <v>1.5</v>
      </c>
    </row>
    <row r="26" spans="1:10" ht="15.75" thickBot="1" x14ac:dyDescent="0.3">
      <c r="A26" s="3"/>
      <c r="B26" s="2" t="str">
        <f>МЕНЮ!B18</f>
        <v>соус</v>
      </c>
      <c r="C26" s="2">
        <f>МЕНЮ!C18</f>
        <v>759</v>
      </c>
      <c r="D26" s="2" t="str">
        <f>МЕНЮ!D18</f>
        <v>соус красный основной</v>
      </c>
      <c r="E26" s="2">
        <f>МЕНЮ!E18</f>
        <v>50</v>
      </c>
      <c r="F26" s="2">
        <f>МЕНЮ!F18</f>
        <v>3.08</v>
      </c>
      <c r="G26" s="2">
        <f>МЕНЮ!G18</f>
        <v>27.4</v>
      </c>
      <c r="H26" s="2">
        <f>МЕНЮ!H18</f>
        <v>1.7</v>
      </c>
      <c r="I26" s="2">
        <f>МЕНЮ!I18</f>
        <v>1</v>
      </c>
      <c r="J26" s="2">
        <f>МЕНЮ!J18</f>
        <v>3.53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2024-09-03T07:23:21Z</cp:lastPrinted>
  <dcterms:created xsi:type="dcterms:W3CDTF">2015-06-05T18:19:34Z</dcterms:created>
  <dcterms:modified xsi:type="dcterms:W3CDTF">2024-09-03T07:27:19Z</dcterms:modified>
</cp:coreProperties>
</file>