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4" i="1"/>
  <c r="F15" i="1"/>
  <c r="F18" i="1" l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<sst xmlns="http://schemas.openxmlformats.org/spreadsheetml/2006/main" count="138" uniqueCount="101">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</sst>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45551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309</v>
      </c>
      <c r="D4" s="16" t="s">
        <v>51</v>
      </c>
      <c r="E4" s="14">
        <f>VLOOKUP($D4,Лист1!$B$2:$J$81,3)</f>
        <v>150</v>
      </c>
      <c r="F4" s="14">
        <v>6.6</v>
      </c>
      <c r="G4" s="14">
        <f>VLOOKUP($D4,Лист1!$B$2:$J$81,5)</f>
        <v>203</v>
      </c>
      <c r="H4" s="14">
        <f>VLOOKUP($D4,Лист1!$B$2:$J$81,6)</f>
        <v>13.16</v>
      </c>
      <c r="I4" s="14">
        <f>VLOOKUP($D4,Лист1!$B$2:$J$81,7)</f>
        <v>14.03</v>
      </c>
      <c r="J4" s="14">
        <f>VLOOKUP($D4,Лист1!$B$2:$J$81,8)</f>
        <v>86.9</v>
      </c>
    </row>
    <row r="5" spans="1:11" ht="15.75" thickBot="1" x14ac:dyDescent="0.3">
      <c r="A5" s="3"/>
      <c r="B5" s="2" t="s">
        <v>15</v>
      </c>
      <c r="C5" s="14">
        <f>VLOOKUP($D5,Лист1!$B$2:$J$59,2)</f>
        <v>209</v>
      </c>
      <c r="D5" s="16" t="s">
        <v>72</v>
      </c>
      <c r="E5" s="14">
        <f>VLOOKUP($D5,Лист1!$B$2:$J$81,3)</f>
        <v>60</v>
      </c>
      <c r="F5" s="14">
        <f>VLOOKUP($D5,Лист1!$B$2:$J$81,4)</f>
        <v>10</v>
      </c>
      <c r="G5" s="14">
        <f>VLOOKUP($D5,Лист1!$B$2:$J$81,5)</f>
        <v>63</v>
      </c>
      <c r="H5" s="14">
        <f>VLOOKUP($D5,Лист1!$B$2:$J$81,6)</f>
        <v>5.0999999999999996</v>
      </c>
      <c r="I5" s="14">
        <f>VLOOKUP($D5,Лист1!$B$2:$J$81,7)</f>
        <v>4.5999999999999996</v>
      </c>
      <c r="J5" s="14">
        <f>VLOOKUP($D5,Лист1!$B$2:$J$81,8)</f>
        <v>0.3</v>
      </c>
    </row>
    <row r="6" spans="1:11" ht="15.75" thickBot="1" x14ac:dyDescent="0.3">
      <c r="A6" s="3"/>
      <c r="B6" s="2" t="s">
        <v>12</v>
      </c>
      <c r="C6" s="14">
        <f>VLOOKUP($D6,Лист1!$B$2:$J$59,2)</f>
        <v>1183</v>
      </c>
      <c r="D6" s="16" t="s">
        <v>50</v>
      </c>
      <c r="E6" s="14">
        <f>VLOOKUP($D6,Лист1!$B$2:$J$81,3)</f>
        <v>200</v>
      </c>
      <c r="F6" s="14">
        <f>VLOOKUP($D6,Лист1!$B$2:$J$81,4)</f>
        <v>2.7</v>
      </c>
      <c r="G6" s="14">
        <f>VLOOKUP($D6,Лист1!$B$2:$J$81,5)</f>
        <v>114.8</v>
      </c>
      <c r="H6" s="14">
        <f>VLOOKUP($D6,Лист1!$B$2:$J$81,6)</f>
        <v>5.0999999999999996</v>
      </c>
      <c r="I6" s="14">
        <f>VLOOKUP($D6,Лист1!$B$2:$J$81,7)</f>
        <v>6.4</v>
      </c>
      <c r="J6" s="14">
        <f>VLOOKUP($D6,Лист1!$B$2:$J$81,8)</f>
        <v>13.4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37</v>
      </c>
      <c r="E7" s="14">
        <f>VLOOKUP($D7,Лист1!$B$2:$J$81,3)</f>
        <v>70</v>
      </c>
      <c r="F7" s="14">
        <v>4.5</v>
      </c>
      <c r="G7" s="14">
        <f>VLOOKUP($D7,Лист1!$B$2:$J$81,5)</f>
        <v>184.8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 t="s">
        <v>15</v>
      </c>
      <c r="C8" s="14">
        <f>VLOOKUP($D8,Лист1!$B$2:$J$59,2)</f>
        <v>53</v>
      </c>
      <c r="D8" s="16" t="s">
        <v>59</v>
      </c>
      <c r="E8" s="14">
        <f>VLOOKUP($D8,Лист1!$B$2:$J$81,3)</f>
        <v>100</v>
      </c>
      <c r="F8" s="14">
        <f>VLOOKUP($D8,Лист1!$B$2:$J$81,4)</f>
        <v>1.2</v>
      </c>
      <c r="G8" s="14">
        <f>VLOOKUP($D8,Лист1!$B$2:$J$81,5)</f>
        <v>198.93</v>
      </c>
      <c r="H8" s="14">
        <f>VLOOKUP($D8,Лист1!$B$2:$J$81,6)</f>
        <v>4.1399999999999997</v>
      </c>
      <c r="I8" s="14">
        <f>VLOOKUP($D8,Лист1!$B$2:$J$81,7)</f>
        <v>8.02</v>
      </c>
      <c r="J8" s="14">
        <f>VLOOKUP($D8,Лист1!$B$2:$J$81,8)</f>
        <v>10.95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124</v>
      </c>
      <c r="D12" s="16" t="s">
        <v>94</v>
      </c>
      <c r="E12" s="14">
        <f>VLOOKUP($D12,Лист1!$B$2:$J$81,3)</f>
        <v>250</v>
      </c>
      <c r="F12" s="14">
        <f>VLOOKUP($D12,Лист1!$B$2:$J$81,4)</f>
        <v>15.7</v>
      </c>
      <c r="G12" s="14">
        <f>VLOOKUP($D12,Лист1!$B$2:$J$81,5)</f>
        <v>178.2</v>
      </c>
      <c r="H12" s="14">
        <f>VLOOKUP($D12,Лист1!$B$2:$J$81,6)</f>
        <v>8.3000000000000007</v>
      </c>
      <c r="I12" s="14">
        <f>VLOOKUP($D12,Лист1!$B$2:$J$81,7)</f>
        <v>6.1</v>
      </c>
      <c r="J12" s="14">
        <f>VLOOKUP($D12,Лист1!$B$2:$J$81,8)</f>
        <v>22.32</v>
      </c>
      <c r="K12" s="12"/>
    </row>
    <row r="13" spans="1:11" ht="30.75" thickBot="1" x14ac:dyDescent="0.3">
      <c r="A13" s="3"/>
      <c r="B13" s="2" t="s">
        <v>17</v>
      </c>
      <c r="C13" s="14">
        <f>VLOOKUP($D13,Лист1!$B$2:$J$59,2)</f>
        <v>326</v>
      </c>
      <c r="D13" s="16" t="s">
        <v>83</v>
      </c>
      <c r="E13" s="14">
        <f>VLOOKUP($D13,Лист1!$B$2:$J$81,3)</f>
        <v>180</v>
      </c>
      <c r="F13" s="14">
        <f>VLOOKUP($D13,Лист1!$B$2:$J$81,4)</f>
        <v>30.83</v>
      </c>
      <c r="G13" s="14">
        <f>VLOOKUP($D13,Лист1!$B$2:$J$81,5)</f>
        <v>192.1</v>
      </c>
      <c r="H13" s="14">
        <f>VLOOKUP($D13,Лист1!$B$2:$J$81,6)</f>
        <v>31.75</v>
      </c>
      <c r="I13" s="14" t="str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 t="s">
        <v>12</v>
      </c>
      <c r="C14" s="14">
        <f>VLOOKUP($D14,Лист1!$B$2:$J$59,2)</f>
        <v>959</v>
      </c>
      <c r="D14" s="16" t="s">
        <v>84</v>
      </c>
      <c r="E14" s="14">
        <f>VLOOKUP($D14,Лист1!$B$2:$J$81,3)</f>
        <v>200</v>
      </c>
      <c r="F14" s="14">
        <f>VLOOKUP($D14,Лист1!$B$2:$J$81,4)</f>
        <v>5.4</v>
      </c>
      <c r="G14" s="14">
        <f>VLOOKUP($D14,Лист1!$B$2:$J$81,5)</f>
        <v>163.9</v>
      </c>
      <c r="H14" s="14">
        <f>VLOOKUP($D14,Лист1!$B$2:$J$81,6)</f>
        <v>5.0999999999999996</v>
      </c>
      <c r="I14" s="14">
        <f>VLOOKUP($D14,Лист1!$B$2:$J$81,7)</f>
        <v>6.4</v>
      </c>
      <c r="J14" s="14">
        <f>VLOOKUP($D14,Лист1!$B$2:$J$81,8)</f>
        <v>13.4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69</v>
      </c>
      <c r="E15" s="14">
        <f>VLOOKUP($D15,Лист1!$B$2:$J$81,3)</f>
        <v>60</v>
      </c>
      <c r="F15" s="14">
        <f>VLOOKUP($D15,Лист1!$B$2:$J$81,4)</f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/>
      <c r="C16" s="14">
        <f>VLOOKUP($D16,Лист1!$B$2:$J$59,2)</f>
        <v>0</v>
      </c>
      <c r="D16" s="16">
        <v>0</v>
      </c>
      <c r="E16" s="14">
        <f>VLOOKUP($D16,Лист1!$B$2:$J$81,3)</f>
        <v>0</v>
      </c>
      <c r="F16" s="14">
        <f>VLOOKUP($D16,Лист1!$B$2:$J$81,4)</f>
        <v>0</v>
      </c>
      <c r="G16" s="14">
        <f>VLOOKUP($D16,Лист1!$B$2:$J$81,5)</f>
        <v>0</v>
      </c>
      <c r="H16" s="14">
        <f>VLOOKUP($D16,Лист1!$B$2:$J$81,6)</f>
        <v>0</v>
      </c>
      <c r="I16" s="14">
        <f>VLOOKUP($D16,Лист1!$B$2:$J$81,7)</f>
        <v>0</v>
      </c>
      <c r="J16" s="14">
        <f>VLOOKUP($D16,Лист1!$B$2:$J$81,8)</f>
        <v>0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580</v>
      </c>
      <c r="F21">
        <f>SUM(F4:F8)</f>
        <v>25</v>
      </c>
      <c r="G21">
        <f>SUM(G4:G8)</f>
        <v>764.53</v>
      </c>
    </row>
    <row r="22" spans="1:10" ht="15.75" thickBot="1" x14ac:dyDescent="0.3">
      <c r="D22" t="s">
        <v>36</v>
      </c>
      <c r="E22">
        <f>SUM(E12:E20)</f>
        <v>690</v>
      </c>
      <c r="F22">
        <f>SUM(F12:F20)</f>
        <v>55</v>
      </c>
      <c r="G22">
        <f>SUM(G12:G20)</f>
        <v>656.59999999999991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45551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45551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309</v>
      </c>
      <c r="D12" s="2" t="str">
        <f>МЕНЮ!D4</f>
        <v>макароны отварные</v>
      </c>
      <c r="E12" s="2">
        <f>МЕНЮ!E4</f>
        <v>150</v>
      </c>
      <c r="F12" s="2">
        <f>МЕНЮ!F4</f>
        <v>6.6</v>
      </c>
      <c r="G12" s="2">
        <f>МЕНЮ!G4</f>
        <v>203</v>
      </c>
      <c r="H12" s="2">
        <f>МЕНЮ!H4</f>
        <v>13.16</v>
      </c>
      <c r="I12" s="2">
        <f>МЕНЮ!I4</f>
        <v>14.03</v>
      </c>
      <c r="J12" s="2">
        <f>МЕНЮ!J4</f>
        <v>86.9</v>
      </c>
    </row>
    <row r="13" spans="1:10" ht="15.75" thickBot="1" x14ac:dyDescent="0.3">
      <c r="A13" s="3"/>
      <c r="B13" s="2" t="str">
        <f>МЕНЮ!B5</f>
        <v>закуска</v>
      </c>
      <c r="C13" s="2">
        <f>МЕНЮ!C5</f>
        <v>209</v>
      </c>
      <c r="D13" s="2" t="str">
        <f>МЕНЮ!D5</f>
        <v>яйцо вареное</v>
      </c>
      <c r="E13" s="2">
        <f>МЕНЮ!E5</f>
        <v>60</v>
      </c>
      <c r="F13" s="2">
        <f>МЕНЮ!F5</f>
        <v>10</v>
      </c>
      <c r="G13" s="2">
        <f>МЕНЮ!G5</f>
        <v>63</v>
      </c>
      <c r="H13" s="2">
        <f>МЕНЮ!H5</f>
        <v>5.0999999999999996</v>
      </c>
      <c r="I13" s="2">
        <f>МЕНЮ!I5</f>
        <v>4.5999999999999996</v>
      </c>
      <c r="J13" s="2">
        <f>МЕНЮ!J5</f>
        <v>0.3</v>
      </c>
    </row>
    <row r="14" spans="1:10" ht="15.75" thickBot="1" x14ac:dyDescent="0.3">
      <c r="A14" s="3"/>
      <c r="B14" s="2" t="str">
        <f>МЕНЮ!B6</f>
        <v>гор.напиток</v>
      </c>
      <c r="C14" s="2">
        <f>МЕНЮ!C6</f>
        <v>1183</v>
      </c>
      <c r="D14" s="2" t="str">
        <f>МЕНЮ!D6</f>
        <v>кофейный напиток</v>
      </c>
      <c r="E14" s="2">
        <f>МЕНЮ!E6</f>
        <v>200</v>
      </c>
      <c r="F14" s="2">
        <f>МЕНЮ!F6</f>
        <v>2.7</v>
      </c>
      <c r="G14" s="2">
        <f>МЕНЮ!G6</f>
        <v>114.8</v>
      </c>
      <c r="H14" s="2">
        <f>МЕНЮ!H6</f>
        <v>5.0999999999999996</v>
      </c>
      <c r="I14" s="2">
        <f>МЕНЮ!I6</f>
        <v>6.4</v>
      </c>
      <c r="J14" s="2">
        <f>МЕНЮ!J6</f>
        <v>13.4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 обогащаный йодом</v>
      </c>
      <c r="E15" s="2">
        <f>МЕНЮ!E7</f>
        <v>70</v>
      </c>
      <c r="F15" s="2">
        <f>МЕНЮ!F7</f>
        <v>4.5</v>
      </c>
      <c r="G15" s="2">
        <f>МЕНЮ!G7</f>
        <v>184.8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 t="str">
        <f>МЕНЮ!B8</f>
        <v>закуска</v>
      </c>
      <c r="C16" s="2">
        <f>МЕНЮ!C8</f>
        <v>53</v>
      </c>
      <c r="D16" s="2" t="str">
        <f>МЕНЮ!D8</f>
        <v>салат из свежей капусты</v>
      </c>
      <c r="E16" s="2">
        <f>МЕНЮ!E8</f>
        <v>100</v>
      </c>
      <c r="F16" s="2">
        <f>МЕНЮ!F8</f>
        <v>1.2</v>
      </c>
      <c r="G16" s="2">
        <f>МЕНЮ!G8</f>
        <v>198.93</v>
      </c>
      <c r="H16" s="2">
        <f>МЕНЮ!H8</f>
        <v>4.1399999999999997</v>
      </c>
      <c r="I16" s="2">
        <f>МЕНЮ!I8</f>
        <v>8.02</v>
      </c>
      <c r="J16" s="2">
        <f>МЕНЮ!J8</f>
        <v>10.95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124</v>
      </c>
      <c r="D20" s="2" t="str">
        <f>МЕНЮ!D12</f>
        <v>Щи из свежей капусты со сметаной</v>
      </c>
      <c r="E20" s="2">
        <f>МЕНЮ!E12</f>
        <v>250</v>
      </c>
      <c r="F20" s="2">
        <f>МЕНЮ!F12</f>
        <v>15.7</v>
      </c>
      <c r="G20" s="2">
        <f>МЕНЮ!G12</f>
        <v>178.2</v>
      </c>
      <c r="H20" s="2">
        <f>МЕНЮ!H12</f>
        <v>8.3000000000000007</v>
      </c>
      <c r="I20" s="2">
        <f>МЕНЮ!I12</f>
        <v>6.1</v>
      </c>
      <c r="J20" s="2">
        <f>МЕНЮ!J12</f>
        <v>22.32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326</v>
      </c>
      <c r="D21" s="2" t="str">
        <f>МЕНЮ!D13</f>
        <v>Запеканка творожно-манная со сгущенным молоком</v>
      </c>
      <c r="E21" s="2">
        <f>МЕНЮ!E13</f>
        <v>180</v>
      </c>
      <c r="F21" s="2">
        <f>МЕНЮ!F13</f>
        <v>30.83</v>
      </c>
      <c r="G21" s="2">
        <f>МЕНЮ!G13</f>
        <v>192.1</v>
      </c>
      <c r="H21" s="2">
        <f>МЕНЮ!H13</f>
        <v>31.75</v>
      </c>
      <c r="I21" s="2" t="str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 t="str">
        <f>МЕНЮ!B14</f>
        <v>гор.напиток</v>
      </c>
      <c r="C22" s="2">
        <f>МЕНЮ!C14</f>
        <v>959</v>
      </c>
      <c r="D22" s="2" t="str">
        <f>МЕНЮ!D14</f>
        <v>какао на молоке</v>
      </c>
      <c r="E22" s="2">
        <f>МЕНЮ!E14</f>
        <v>200</v>
      </c>
      <c r="F22" s="2">
        <f>МЕНЮ!F14</f>
        <v>5.4</v>
      </c>
      <c r="G22" s="2">
        <f>МЕНЮ!G14</f>
        <v>163.9</v>
      </c>
      <c r="H22" s="2">
        <f>МЕНЮ!H14</f>
        <v>5.0999999999999996</v>
      </c>
      <c r="I22" s="2">
        <f>МЕНЮ!I14</f>
        <v>6.4</v>
      </c>
      <c r="J22" s="2">
        <f>МЕНЮ!J14</f>
        <v>13.4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>
        <f>МЕНЮ!B16</f>
        <v>0</v>
      </c>
      <c r="C24" s="2">
        <f>МЕНЮ!C16</f>
        <v>0</v>
      </c>
      <c r="D24" s="2">
        <f>МЕНЮ!D16</f>
        <v>0</v>
      </c>
      <c r="E24" s="2">
        <f>МЕНЮ!E16</f>
        <v>0</v>
      </c>
      <c r="F24" s="2">
        <f>МЕНЮ!F16</f>
        <v>0</v>
      </c>
      <c r="G24" s="2">
        <f>МЕНЮ!G16</f>
        <v>0</v>
      </c>
      <c r="H24" s="2">
        <f>МЕНЮ!H16</f>
        <v>0</v>
      </c>
      <c r="I24" s="2">
        <f>МЕНЮ!I16</f>
        <v>0</v>
      </c>
      <c r="J24" s="2">
        <f>МЕНЮ!J16</f>
        <v>0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2024-09-12T06:48:06Z</dcterms:modified>
</cp:coreProperties>
</file>