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5" i="1"/>
  <c r="F18" i="1" l="1"/>
  <c r="F7" i="1"/>
  <c r="F13" i="1" l="1"/>
  <c r="J17" i="1" l="1"/>
  <c r="I17" i="1"/>
  <c r="H17" i="1"/>
  <c r="G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<sst xmlns="http://schemas.openxmlformats.org/spreadsheetml/2006/main" count="142" uniqueCount="101">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</sst>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45561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236</v>
      </c>
      <c r="D4" s="16" t="s">
        <v>97</v>
      </c>
      <c r="E4" s="14">
        <f>VLOOKUP($D4,Лист1!$B$2:$J$81,3)</f>
        <v>250</v>
      </c>
      <c r="F4" s="14">
        <f>VLOOKUP($D4,Лист1!$B$2:$J$81,4)</f>
        <v>11.1</v>
      </c>
      <c r="G4" s="14">
        <f>VLOOKUP($D4,Лист1!$B$2:$J$81,5)</f>
        <v>147.16</v>
      </c>
      <c r="H4" s="14">
        <f>VLOOKUP($D4,Лист1!$B$2:$J$81,6)</f>
        <v>5.27</v>
      </c>
      <c r="I4" s="14">
        <f>VLOOKUP($D4,Лист1!$B$2:$J$81,7)</f>
        <v>5.27</v>
      </c>
      <c r="J4" s="14">
        <f>VLOOKUP($D4,Лист1!$B$2:$J$81,8)</f>
        <v>19.600000000000001</v>
      </c>
    </row>
    <row r="5" spans="1:11" ht="15.75" thickBot="1" x14ac:dyDescent="0.3">
      <c r="A5" s="3"/>
      <c r="B5" s="2" t="s">
        <v>12</v>
      </c>
      <c r="C5" s="14">
        <f>VLOOKUP($D5,Лист1!$B$2:$J$59,2)</f>
        <v>1183</v>
      </c>
      <c r="D5" s="16" t="s">
        <v>50</v>
      </c>
      <c r="E5" s="14">
        <f>VLOOKUP($D5,Лист1!$B$2:$J$81,3)</f>
        <v>200</v>
      </c>
      <c r="F5" s="14">
        <f>VLOOKUP($D5,Лист1!$B$2:$J$81,4)</f>
        <v>2.7</v>
      </c>
      <c r="G5" s="14">
        <f>VLOOKUP($D5,Лист1!$B$2:$J$81,5)</f>
        <v>114.8</v>
      </c>
      <c r="H5" s="14">
        <f>VLOOKUP($D5,Лист1!$B$2:$J$81,6)</f>
        <v>5.0999999999999996</v>
      </c>
      <c r="I5" s="14">
        <f>VLOOKUP($D5,Лист1!$B$2:$J$81,7)</f>
        <v>6.4</v>
      </c>
      <c r="J5" s="14">
        <f>VLOOKUP($D5,Лист1!$B$2:$J$81,8)</f>
        <v>13.4</v>
      </c>
    </row>
    <row r="6" spans="1:11" ht="15.75" thickBot="1" x14ac:dyDescent="0.3">
      <c r="A6" s="3"/>
      <c r="B6" s="2" t="s">
        <v>21</v>
      </c>
      <c r="C6" s="14">
        <f>VLOOKUP($D6,Лист1!$B$2:$J$59,2)</f>
        <v>0</v>
      </c>
      <c r="D6" s="16" t="s">
        <v>78</v>
      </c>
      <c r="E6" s="14">
        <f>VLOOKUP($D6,Лист1!$B$2:$J$81,3)</f>
        <v>50</v>
      </c>
      <c r="F6" s="14">
        <f>VLOOKUP($D6,Лист1!$B$2:$J$81,4)</f>
        <v>9.1999999999999993</v>
      </c>
      <c r="G6" s="14">
        <f>VLOOKUP($D6,Лист1!$B$2:$J$81,5)</f>
        <v>335.49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44</v>
      </c>
      <c r="D7" s="16" t="s">
        <v>76</v>
      </c>
      <c r="E7" s="14">
        <f>VLOOKUP($D7,Лист1!$B$2:$J$81,3)</f>
        <v>30</v>
      </c>
      <c r="F7" s="14">
        <f>VLOOKUP($D7,Лист1!$B$2:$J$81,4)</f>
        <v>2</v>
      </c>
      <c r="G7" s="14">
        <f>VLOOKUP($D7,Лист1!$B$2:$J$81,5)</f>
        <v>63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14.49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171</v>
      </c>
      <c r="D12" s="16" t="s">
        <v>98</v>
      </c>
      <c r="E12" s="14">
        <f>VLOOKUP($D12,Лист1!$B$2:$J$81,3)</f>
        <v>260</v>
      </c>
      <c r="F12" s="14">
        <f>VLOOKUP($D12,Лист1!$B$2:$J$81,4)</f>
        <v>12.7</v>
      </c>
      <c r="G12" s="14">
        <f>VLOOKUP($D12,Лист1!$B$2:$J$81,5)</f>
        <v>123</v>
      </c>
      <c r="H12" s="14">
        <f>VLOOKUP($D12,Лист1!$B$2:$J$81,6)</f>
        <v>2</v>
      </c>
      <c r="I12" s="14">
        <f>VLOOKUP($D12,Лист1!$B$2:$J$81,7)</f>
        <v>7</v>
      </c>
      <c r="J12" s="14">
        <f>VLOOKUP($D12,Лист1!$B$2:$J$81,8)</f>
        <v>12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608</v>
      </c>
      <c r="D13" s="16" t="s">
        <v>75</v>
      </c>
      <c r="E13" s="14">
        <f>VLOOKUP($D13,Лист1!$B$2:$J$81,3)</f>
        <v>90</v>
      </c>
      <c r="F13" s="14">
        <f>VLOOKUP($D13,Лист1!$B$2:$J$81,4)</f>
        <v>20.350000000000001</v>
      </c>
      <c r="G13" s="14">
        <f>VLOOKUP($D13,Лист1!$B$2:$J$81,5)</f>
        <v>158</v>
      </c>
      <c r="H13" s="14">
        <f>VLOOKUP($D13,Лист1!$B$2:$J$81,6)</f>
        <v>15.4</v>
      </c>
      <c r="I13" s="14">
        <f>VLOOKUP($D13,Лист1!$B$2:$J$81,7)</f>
        <v>14.2</v>
      </c>
      <c r="J13" s="14">
        <f>VLOOKUP($D13,Лист1!$B$2:$J$81,8)</f>
        <v>19.899999999999999</v>
      </c>
    </row>
    <row r="14" spans="1:11" ht="15.75" thickBot="1" x14ac:dyDescent="0.3">
      <c r="A14" s="3"/>
      <c r="B14" s="2" t="s">
        <v>73</v>
      </c>
      <c r="C14" s="14">
        <f>VLOOKUP($D14,Лист1!$B$2:$J$59,2)</f>
        <v>309</v>
      </c>
      <c r="D14" s="16" t="s">
        <v>51</v>
      </c>
      <c r="E14" s="14">
        <f>VLOOKUP($D14,Лист1!$B$2:$J$81,3)</f>
        <v>150</v>
      </c>
      <c r="F14" s="14">
        <v>6.8</v>
      </c>
      <c r="G14" s="14">
        <f>VLOOKUP($D14,Лист1!$B$2:$J$81,5)</f>
        <v>203</v>
      </c>
      <c r="H14" s="14">
        <f>VLOOKUP($D14,Лист1!$B$2:$J$81,6)</f>
        <v>13.16</v>
      </c>
      <c r="I14" s="14">
        <f>VLOOKUP($D14,Лист1!$B$2:$J$81,7)</f>
        <v>14.03</v>
      </c>
      <c r="J14" s="14">
        <f>VLOOKUP($D14,Лист1!$B$2:$J$81,8)</f>
        <v>86.9</v>
      </c>
    </row>
    <row r="15" spans="1:11" ht="15.75" thickBot="1" x14ac:dyDescent="0.3">
      <c r="A15" s="3"/>
      <c r="B15" s="2" t="s">
        <v>12</v>
      </c>
      <c r="C15" s="14">
        <f>VLOOKUP($D15,Лист1!$B$2:$J$59,2)</f>
        <v>943</v>
      </c>
      <c r="D15" s="16" t="s">
        <v>70</v>
      </c>
      <c r="E15" s="14">
        <f>VLOOKUP($D15,Лист1!$B$2:$J$81,3)</f>
        <v>200</v>
      </c>
      <c r="F15" s="14">
        <f>VLOOKUP($D15,Лист1!$B$2:$J$81,4)</f>
        <v>2.2000000000000002</v>
      </c>
      <c r="G15" s="14">
        <f>VLOOKUP($D15,Лист1!$B$2:$J$81,5)</f>
        <v>60.15</v>
      </c>
      <c r="H15" s="14">
        <f>VLOOKUP($D15,Лист1!$B$2:$J$81,6)</f>
        <v>0.13</v>
      </c>
      <c r="I15" s="14">
        <f>VLOOKUP($D15,Лист1!$B$2:$J$81,7)</f>
        <v>0.01</v>
      </c>
      <c r="J15" s="14">
        <f>VLOOKUP($D15,Лист1!$B$2:$J$81,8)</f>
        <v>1.81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 t="s">
        <v>99</v>
      </c>
      <c r="C17" s="14">
        <f>VLOOKUP($D17,Лист1!$B$2:$J$59,2)</f>
        <v>759</v>
      </c>
      <c r="D17" s="16" t="s">
        <v>63</v>
      </c>
      <c r="E17" s="14">
        <f>VLOOKUP($D17,Лист1!$B$2:$J$81,3)</f>
        <v>50</v>
      </c>
      <c r="F17" s="14">
        <v>3.08</v>
      </c>
      <c r="G17" s="14">
        <f>VLOOKUP($D17,Лист1!$B$2:$J$81,5)</f>
        <v>27.4</v>
      </c>
      <c r="H17" s="14">
        <f>VLOOKUP($D17,Лист1!$B$2:$J$81,6)</f>
        <v>1.7</v>
      </c>
      <c r="I17" s="14">
        <f>VLOOKUP($D17,Лист1!$B$2:$J$81,7)</f>
        <v>1</v>
      </c>
      <c r="J17" s="14">
        <f>VLOOKUP($D17,Лист1!$B$2:$J$81,8)</f>
        <v>3.53</v>
      </c>
    </row>
    <row r="18" spans="1:10" ht="15.75" thickBot="1" x14ac:dyDescent="0.3">
      <c r="A18" s="3"/>
      <c r="B18" s="2" t="s">
        <v>15</v>
      </c>
      <c r="C18" s="14">
        <f>VLOOKUP($D18,Лист1!$B$2:$J$59,2)</f>
        <v>70</v>
      </c>
      <c r="D18" s="16" t="s">
        <v>87</v>
      </c>
      <c r="E18" s="14">
        <f>VLOOKUP($D18,Лист1!$B$2:$J$81,3)</f>
        <v>60</v>
      </c>
      <c r="F18" s="14">
        <f>VLOOKUP($D18,Лист1!$B$2:$J$81,4)</f>
        <v>6.8</v>
      </c>
      <c r="G18" s="14">
        <f>VLOOKUP($D18,Лист1!$B$2:$J$81,5)</f>
        <v>8.4</v>
      </c>
      <c r="H18" s="14">
        <f>VLOOKUP($D18,Лист1!$B$2:$J$81,6)</f>
        <v>0.48</v>
      </c>
      <c r="I18" s="14">
        <f>VLOOKUP($D18,Лист1!$B$2:$J$81,7)</f>
        <v>0.06</v>
      </c>
      <c r="J18" s="14">
        <f>VLOOKUP($D18,Лист1!$B$2:$J$81,8)</f>
        <v>1.5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530</v>
      </c>
      <c r="F21">
        <f>SUM(F4:F8)</f>
        <v>25</v>
      </c>
      <c r="G21">
        <f>SUM(G4:G8)</f>
        <v>660.45</v>
      </c>
    </row>
    <row r="22" spans="1:10" ht="15.75" thickBot="1" x14ac:dyDescent="0.3">
      <c r="D22" t="s">
        <v>36</v>
      </c>
      <c r="E22">
        <f>SUM(E12:E20)</f>
        <v>870</v>
      </c>
      <c r="F22">
        <f>SUM(F12:F20)</f>
        <v>54.999999999999993</v>
      </c>
      <c r="G22">
        <f>SUM(G12:G20)</f>
        <v>702.34999999999991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45561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45561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236</v>
      </c>
      <c r="D12" s="2" t="str">
        <f>МЕНЮ!D4</f>
        <v>суп  молочный вермишелевый</v>
      </c>
      <c r="E12" s="2">
        <f>МЕНЮ!E4</f>
        <v>250</v>
      </c>
      <c r="F12" s="2">
        <f>МЕНЮ!F4</f>
        <v>11.1</v>
      </c>
      <c r="G12" s="2">
        <f>МЕНЮ!G4</f>
        <v>147.16</v>
      </c>
      <c r="H12" s="2">
        <f>МЕНЮ!H4</f>
        <v>5.27</v>
      </c>
      <c r="I12" s="2">
        <f>МЕНЮ!I4</f>
        <v>5.27</v>
      </c>
      <c r="J12" s="2">
        <f>МЕНЮ!J4</f>
        <v>19.600000000000001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1183</v>
      </c>
      <c r="D13" s="2" t="str">
        <f>МЕНЮ!D5</f>
        <v>кофейный напиток</v>
      </c>
      <c r="E13" s="2">
        <f>МЕНЮ!E5</f>
        <v>200</v>
      </c>
      <c r="F13" s="2">
        <f>МЕНЮ!F5</f>
        <v>2.7</v>
      </c>
      <c r="G13" s="2">
        <f>МЕНЮ!G5</f>
        <v>114.8</v>
      </c>
      <c r="H13" s="2">
        <f>МЕНЮ!H5</f>
        <v>5.0999999999999996</v>
      </c>
      <c r="I13" s="2">
        <f>МЕНЮ!I5</f>
        <v>6.4</v>
      </c>
      <c r="J13" s="2">
        <f>МЕНЮ!J5</f>
        <v>13.4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0</v>
      </c>
      <c r="D14" s="2" t="str">
        <f>МЕНЮ!D6</f>
        <v>бутерброд с сыром</v>
      </c>
      <c r="E14" s="2">
        <f>МЕНЮ!E6</f>
        <v>50</v>
      </c>
      <c r="F14" s="2">
        <f>МЕНЮ!F6</f>
        <v>9.1999999999999993</v>
      </c>
      <c r="G14" s="2">
        <f>МЕНЮ!G6</f>
        <v>335.49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44</v>
      </c>
      <c r="D15" s="2" t="str">
        <f>МЕНЮ!D7</f>
        <v>Батон</v>
      </c>
      <c r="E15" s="2">
        <f>МЕНЮ!E7</f>
        <v>30</v>
      </c>
      <c r="F15" s="2">
        <f>МЕНЮ!F7</f>
        <v>2</v>
      </c>
      <c r="G15" s="2">
        <f>МЕНЮ!G7</f>
        <v>63</v>
      </c>
      <c r="H15" s="2">
        <f>МЕНЮ!H7</f>
        <v>2.37</v>
      </c>
      <c r="I15" s="2">
        <f>МЕНЮ!I7</f>
        <v>0.3</v>
      </c>
      <c r="J15" s="2">
        <f>МЕНЮ!J7</f>
        <v>14.49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171</v>
      </c>
      <c r="D20" s="2" t="str">
        <f>МЕНЮ!D12</f>
        <v>суп гречневый картофельный</v>
      </c>
      <c r="E20" s="2">
        <f>МЕНЮ!E12</f>
        <v>260</v>
      </c>
      <c r="F20" s="2">
        <f>МЕНЮ!F12</f>
        <v>12.7</v>
      </c>
      <c r="G20" s="2">
        <f>МЕНЮ!G12</f>
        <v>123</v>
      </c>
      <c r="H20" s="2">
        <f>МЕНЮ!H12</f>
        <v>2</v>
      </c>
      <c r="I20" s="2">
        <f>МЕНЮ!I12</f>
        <v>7</v>
      </c>
      <c r="J20" s="2">
        <f>МЕНЮ!J12</f>
        <v>12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608</v>
      </c>
      <c r="D21" s="2" t="str">
        <f>МЕНЮ!D13</f>
        <v>котлета из свинины</v>
      </c>
      <c r="E21" s="2">
        <f>МЕНЮ!E13</f>
        <v>90</v>
      </c>
      <c r="F21" s="2">
        <f>МЕНЮ!F13</f>
        <v>20.350000000000001</v>
      </c>
      <c r="G21" s="2">
        <f>МЕНЮ!G13</f>
        <v>158</v>
      </c>
      <c r="H21" s="2">
        <f>МЕНЮ!H13</f>
        <v>15.4</v>
      </c>
      <c r="I21" s="2">
        <f>МЕНЮ!I13</f>
        <v>14.2</v>
      </c>
      <c r="J21" s="2">
        <f>МЕНЮ!J13</f>
        <v>19.899999999999999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309</v>
      </c>
      <c r="D22" s="2" t="str">
        <f>МЕНЮ!D14</f>
        <v>макароны отварные</v>
      </c>
      <c r="E22" s="2">
        <f>МЕНЮ!E14</f>
        <v>150</v>
      </c>
      <c r="F22" s="2">
        <f>МЕНЮ!F14</f>
        <v>6.8</v>
      </c>
      <c r="G22" s="2">
        <f>МЕНЮ!G14</f>
        <v>203</v>
      </c>
      <c r="H22" s="2">
        <f>МЕНЮ!H14</f>
        <v>13.16</v>
      </c>
      <c r="I22" s="2">
        <f>МЕНЮ!I14</f>
        <v>14.03</v>
      </c>
      <c r="J22" s="2">
        <f>МЕНЮ!J14</f>
        <v>86.9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943</v>
      </c>
      <c r="D23" s="2" t="str">
        <f>МЕНЮ!D15</f>
        <v>чай  с сахаром</v>
      </c>
      <c r="E23" s="2">
        <f>МЕНЮ!E15</f>
        <v>200</v>
      </c>
      <c r="F23" s="2">
        <f>МЕНЮ!F15</f>
        <v>2.2000000000000002</v>
      </c>
      <c r="G23" s="2">
        <f>МЕНЮ!G15</f>
        <v>60.15</v>
      </c>
      <c r="H23" s="2">
        <f>МЕНЮ!H15</f>
        <v>0.13</v>
      </c>
      <c r="I23" s="2">
        <f>МЕНЮ!I15</f>
        <v>0.01</v>
      </c>
      <c r="J23" s="2">
        <f>МЕНЮ!J15</f>
        <v>1.81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 t="str">
        <f>МЕНЮ!B17</f>
        <v>соус</v>
      </c>
      <c r="C25" s="2">
        <f>МЕНЮ!C17</f>
        <v>759</v>
      </c>
      <c r="D25" s="2" t="str">
        <f>МЕНЮ!D17</f>
        <v>соус красный основной</v>
      </c>
      <c r="E25" s="2">
        <f>МЕНЮ!E17</f>
        <v>50</v>
      </c>
      <c r="F25" s="2">
        <f>МЕНЮ!F17</f>
        <v>3.08</v>
      </c>
      <c r="G25" s="2">
        <f>МЕНЮ!G17</f>
        <v>27.4</v>
      </c>
      <c r="H25" s="2">
        <f>МЕНЮ!H17</f>
        <v>1.7</v>
      </c>
      <c r="I25" s="2">
        <f>МЕНЮ!I17</f>
        <v>1</v>
      </c>
      <c r="J25" s="2">
        <f>МЕНЮ!J17</f>
        <v>3.53</v>
      </c>
    </row>
    <row r="26" spans="1:10" ht="15.75" thickBot="1" x14ac:dyDescent="0.3">
      <c r="A26" s="3"/>
      <c r="B26" s="2" t="str">
        <f>МЕНЮ!B18</f>
        <v>закуска</v>
      </c>
      <c r="C26" s="2">
        <f>МЕНЮ!C18</f>
        <v>70</v>
      </c>
      <c r="D26" s="2" t="str">
        <f>МЕНЮ!D18</f>
        <v xml:space="preserve">огурец соленый </v>
      </c>
      <c r="E26" s="2">
        <f>МЕНЮ!E18</f>
        <v>60</v>
      </c>
      <c r="F26" s="2">
        <f>МЕНЮ!F18</f>
        <v>6.8</v>
      </c>
      <c r="G26" s="2">
        <f>МЕНЮ!G18</f>
        <v>8.4</v>
      </c>
      <c r="H26" s="2">
        <f>МЕНЮ!H18</f>
        <v>0.48</v>
      </c>
      <c r="I26" s="2">
        <f>МЕНЮ!I18</f>
        <v>0.06</v>
      </c>
      <c r="J26" s="2">
        <f>МЕНЮ!J18</f>
        <v>1.5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2024-02-06T07:15:06Z</cp:lastPrinted>
  <dcterms:created xsi:type="dcterms:W3CDTF">2015-06-05T18:19:34Z</dcterms:created>
  <dcterms:modified xsi:type="dcterms:W3CDTF">2024-09-19T10:45:02Z</dcterms:modified>
</cp:coreProperties>
</file>