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 activeTab="2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  <c r="F18" i="1" l="1"/>
  <c r="F7" i="1"/>
  <c r="F13" i="1" l="1"/>
  <c r="J17" i="1" l="1"/>
  <c r="I17" i="1"/>
  <c r="H17" i="1"/>
  <c r="G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<sst xmlns="http://schemas.openxmlformats.org/spreadsheetml/2006/main" count="142" uniqueCount="101">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</sst>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45575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16" t="s">
        <v>96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77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75</v>
      </c>
      <c r="E7" s="14">
        <f>VLOOKUP($D7,Лист1!$B$2:$J$81,3)</f>
        <v>30</v>
      </c>
      <c r="F7" s="14">
        <f>VLOOKUP($D7,Лист1!$B$2:$J$81,4)</f>
        <v>2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97</v>
      </c>
      <c r="E12" s="14">
        <f>VLOOKUP($D12,Лист1!$B$2:$J$81,3)</f>
        <v>260</v>
      </c>
      <c r="F12" s="14">
        <f>VLOOKUP($D12,Лист1!$B$2:$J$81,4)</f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608</v>
      </c>
      <c r="D13" s="16" t="s">
        <v>74</v>
      </c>
      <c r="E13" s="14">
        <f>VLOOKUP($D13,Лист1!$B$2:$J$81,3)</f>
        <v>90</v>
      </c>
      <c r="F13" s="14">
        <f>VLOOKUP($D13,Лист1!$B$2:$J$81,4)</f>
        <v>20.350000000000001</v>
      </c>
      <c r="G13" s="14">
        <f>VLOOKUP($D13,Лист1!$B$2:$J$81,5)</f>
        <v>158</v>
      </c>
      <c r="H13" s="14">
        <f>VLOOKUP($D13,Лист1!$B$2:$J$81,6)</f>
        <v>15.4</v>
      </c>
      <c r="I13" s="14">
        <f>VLOOKUP($D13,Лист1!$B$2:$J$81,7)</f>
        <v>14.2</v>
      </c>
      <c r="J13" s="14">
        <f>VLOOKUP($D13,Лист1!$B$2:$J$81,8)</f>
        <v>19.899999999999999</v>
      </c>
    </row>
    <row r="14" spans="1:11" ht="15.75" thickBot="1" x14ac:dyDescent="0.3">
      <c r="A14" s="3"/>
      <c r="B14" s="2" t="s">
        <v>72</v>
      </c>
      <c r="C14" s="14">
        <f>VLOOKUP($D14,Лист1!$B$2:$J$59,2)</f>
        <v>309</v>
      </c>
      <c r="D14" s="16" t="s">
        <v>50</v>
      </c>
      <c r="E14" s="14">
        <f>VLOOKUP($D14,Лист1!$B$2:$J$81,3)</f>
        <v>150</v>
      </c>
      <c r="F14" s="14">
        <v>6.8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69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68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98</v>
      </c>
      <c r="C17" s="14">
        <f>VLOOKUP($D17,Лист1!$B$2:$J$59,2)</f>
        <v>759</v>
      </c>
      <c r="D17" s="16" t="s">
        <v>62</v>
      </c>
      <c r="E17" s="14">
        <f>VLOOKUP($D17,Лист1!$B$2:$J$81,3)</f>
        <v>50</v>
      </c>
      <c r="F17" s="14">
        <v>3.08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 t="s">
        <v>15</v>
      </c>
      <c r="C18" s="14">
        <f>VLOOKUP($D18,Лист1!$B$2:$J$59,2)</f>
        <v>70</v>
      </c>
      <c r="D18" s="16" t="s">
        <v>86</v>
      </c>
      <c r="E18" s="14">
        <f>VLOOKUP($D18,Лист1!$B$2:$J$81,3)</f>
        <v>60</v>
      </c>
      <c r="F18" s="14">
        <f>VLOOKUP($D18,Лист1!$B$2:$J$81,4)</f>
        <v>6.8</v>
      </c>
      <c r="G18" s="14">
        <f>VLOOKUP($D18,Лист1!$B$2:$J$81,5)</f>
        <v>8.4</v>
      </c>
      <c r="H18" s="14">
        <f>VLOOKUP($D18,Лист1!$B$2:$J$81,6)</f>
        <v>0.48</v>
      </c>
      <c r="I18" s="14">
        <f>VLOOKUP($D18,Лист1!$B$2:$J$81,7)</f>
        <v>0.06</v>
      </c>
      <c r="J18" s="14">
        <f>VLOOKUP($D18,Лист1!$B$2:$J$81,8)</f>
        <v>1.5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530</v>
      </c>
      <c r="F21">
        <f>SUM(F4:F8)</f>
        <v>25</v>
      </c>
      <c r="G21">
        <f>SUM(G4:G8)</f>
        <v>660.45</v>
      </c>
    </row>
    <row r="22" spans="1:10" ht="15.75" thickBot="1" x14ac:dyDescent="0.3">
      <c r="D22" t="s">
        <v>35</v>
      </c>
      <c r="E22">
        <f>SUM(E12:E20)</f>
        <v>870</v>
      </c>
      <c r="F22">
        <f>SUM(F12:F20)</f>
        <v>54.999999999999993</v>
      </c>
      <c r="G22">
        <f>SUM(G12:G20)</f>
        <v>702.34999999999991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abSelected="1" workbookViewId="0">
      <selection activeCell="G2" sqref="G2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45575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45575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вермишелевый</v>
      </c>
      <c r="E12" s="2">
        <f>МЕНЮ!E4</f>
        <v>250</v>
      </c>
      <c r="F12" s="2">
        <f>МЕНЮ!F4</f>
        <v>11.1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суп гречневый картофельный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608</v>
      </c>
      <c r="D21" s="2" t="str">
        <f>МЕНЮ!D13</f>
        <v>котлета из свинины</v>
      </c>
      <c r="E21" s="2">
        <f>МЕНЮ!E13</f>
        <v>90</v>
      </c>
      <c r="F21" s="2">
        <f>МЕНЮ!F13</f>
        <v>20.350000000000001</v>
      </c>
      <c r="G21" s="2">
        <f>МЕНЮ!G13</f>
        <v>158</v>
      </c>
      <c r="H21" s="2">
        <f>МЕНЮ!H13</f>
        <v>15.4</v>
      </c>
      <c r="I21" s="2">
        <f>МЕНЮ!I13</f>
        <v>14.2</v>
      </c>
      <c r="J21" s="2">
        <f>МЕНЮ!J13</f>
        <v>19.899999999999999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6.8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3.08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 t="str">
        <f>МЕНЮ!B18</f>
        <v>закуска</v>
      </c>
      <c r="C26" s="2">
        <f>МЕНЮ!C18</f>
        <v>70</v>
      </c>
      <c r="D26" s="2" t="str">
        <f>МЕНЮ!D18</f>
        <v xml:space="preserve">огурец соленый </v>
      </c>
      <c r="E26" s="2">
        <f>МЕНЮ!E18</f>
        <v>60</v>
      </c>
      <c r="F26" s="2">
        <f>МЕНЮ!F18</f>
        <v>6.8</v>
      </c>
      <c r="G26" s="2">
        <f>МЕНЮ!G18</f>
        <v>8.4</v>
      </c>
      <c r="H26" s="2">
        <f>МЕНЮ!H18</f>
        <v>0.48</v>
      </c>
      <c r="I26" s="2">
        <f>МЕНЮ!I18</f>
        <v>0.06</v>
      </c>
      <c r="J26" s="2">
        <f>МЕНЮ!J18</f>
        <v>1.5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2024-10-03T07:12:57Z</cp:lastPrinted>
  <dcterms:created xsi:type="dcterms:W3CDTF">2015-06-05T18:19:34Z</dcterms:created>
  <dcterms:modified xsi:type="dcterms:W3CDTF">2024-10-03T07:13:06Z</dcterms:modified>
</cp:coreProperties>
</file>