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ЯБРЬ 2024\"/>
    </mc:Choice>
  </mc:AlternateContent>
  <bookViews>
    <workbookView xWindow="0" yWindow="0" windowWidth="20490" windowHeight="7650" activeTab="2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D7" i="4"/>
  <c r="F18" i="1" l="1"/>
  <c r="F7" i="1"/>
  <c r="F13" i="1" l="1"/>
  <c r="J17" i="1" l="1"/>
  <c r="I17" i="1"/>
  <c r="H17" i="1"/>
  <c r="G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<sst xmlns="http://schemas.openxmlformats.org/spreadsheetml/2006/main" count="142" uniqueCount="101">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</sst>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45602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236</v>
      </c>
      <c r="D4" s="16" t="s">
        <v>96</v>
      </c>
      <c r="E4" s="14">
        <f>VLOOKUP($D4,Лист1!$B$2:$J$81,3)</f>
        <v>250</v>
      </c>
      <c r="F4" s="14">
        <f>VLOOKUP($D4,Лист1!$B$2:$J$81,4)</f>
        <v>11.1</v>
      </c>
      <c r="G4" s="14">
        <f>VLOOKUP($D4,Лист1!$B$2:$J$81,5)</f>
        <v>147.16</v>
      </c>
      <c r="H4" s="14">
        <f>VLOOKUP($D4,Лист1!$B$2:$J$81,6)</f>
        <v>5.27</v>
      </c>
      <c r="I4" s="14">
        <f>VLOOKUP($D4,Лист1!$B$2:$J$81,7)</f>
        <v>5.27</v>
      </c>
      <c r="J4" s="14">
        <f>VLOOKUP($D4,Лист1!$B$2:$J$81,8)</f>
        <v>19.600000000000001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49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0</v>
      </c>
      <c r="D6" s="16" t="s">
        <v>77</v>
      </c>
      <c r="E6" s="14">
        <f>VLOOKUP($D6,Лист1!$B$2:$J$81,3)</f>
        <v>50</v>
      </c>
      <c r="F6" s="14">
        <f>VLOOKUP($D6,Лист1!$B$2:$J$81,4)</f>
        <v>9.1999999999999993</v>
      </c>
      <c r="G6" s="14">
        <f>VLOOKUP($D6,Лист1!$B$2:$J$81,5)</f>
        <v>335.49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75</v>
      </c>
      <c r="E7" s="14">
        <f>VLOOKUP($D7,Лист1!$B$2:$J$81,3)</f>
        <v>30</v>
      </c>
      <c r="F7" s="14">
        <f>VLOOKUP($D7,Лист1!$B$2:$J$81,4)</f>
        <v>2</v>
      </c>
      <c r="G7" s="14">
        <f>VLOOKUP($D7,Лист1!$B$2:$J$81,5)</f>
        <v>63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97</v>
      </c>
      <c r="E12" s="14">
        <f>VLOOKUP($D12,Лист1!$B$2:$J$81,3)</f>
        <v>260</v>
      </c>
      <c r="F12" s="14">
        <v>12.7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608</v>
      </c>
      <c r="D13" s="16" t="s">
        <v>74</v>
      </c>
      <c r="E13" s="14">
        <f>VLOOKUP($D13,Лист1!$B$2:$J$81,3)</f>
        <v>90</v>
      </c>
      <c r="F13" s="14">
        <f>VLOOKUP($D13,Лист1!$B$2:$J$81,4)</f>
        <v>20.350000000000001</v>
      </c>
      <c r="G13" s="14">
        <f>VLOOKUP($D13,Лист1!$B$2:$J$81,5)</f>
        <v>158</v>
      </c>
      <c r="H13" s="14">
        <f>VLOOKUP($D13,Лист1!$B$2:$J$81,6)</f>
        <v>15.4</v>
      </c>
      <c r="I13" s="14">
        <f>VLOOKUP($D13,Лист1!$B$2:$J$81,7)</f>
        <v>14.2</v>
      </c>
      <c r="J13" s="14">
        <f>VLOOKUP($D13,Лист1!$B$2:$J$81,8)</f>
        <v>19.899999999999999</v>
      </c>
    </row>
    <row r="14" spans="1:11" ht="15.75" thickBot="1" x14ac:dyDescent="0.3">
      <c r="A14" s="3"/>
      <c r="B14" s="2" t="s">
        <v>72</v>
      </c>
      <c r="C14" s="14">
        <f>VLOOKUP($D14,Лист1!$B$2:$J$59,2)</f>
        <v>309</v>
      </c>
      <c r="D14" s="16" t="s">
        <v>50</v>
      </c>
      <c r="E14" s="14">
        <f>VLOOKUP($D14,Лист1!$B$2:$J$81,3)</f>
        <v>150</v>
      </c>
      <c r="F14" s="14">
        <v>6.8</v>
      </c>
      <c r="G14" s="14">
        <f>VLOOKUP($D14,Лист1!$B$2:$J$81,5)</f>
        <v>203</v>
      </c>
      <c r="H14" s="14">
        <f>VLOOKUP($D14,Лист1!$B$2:$J$81,6)</f>
        <v>13.16</v>
      </c>
      <c r="I14" s="14">
        <f>VLOOKUP($D14,Лист1!$B$2:$J$81,7)</f>
        <v>14.03</v>
      </c>
      <c r="J14" s="14">
        <f>VLOOKUP($D14,Лист1!$B$2:$J$81,8)</f>
        <v>86.9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12</v>
      </c>
      <c r="C16" s="14">
        <f>VLOOKUP($D16,Лист1!$B$2:$J$59,2)</f>
        <v>943</v>
      </c>
      <c r="D16" s="16" t="s">
        <v>69</v>
      </c>
      <c r="E16" s="14">
        <f>VLOOKUP($D16,Лист1!$B$2:$J$81,3)</f>
        <v>200</v>
      </c>
      <c r="F16" s="14">
        <f>VLOOKUP($D16,Лист1!$B$2:$J$81,4)</f>
        <v>2.2000000000000002</v>
      </c>
      <c r="G16" s="14">
        <f>VLOOKUP($D16,Лист1!$B$2:$J$81,5)</f>
        <v>60.15</v>
      </c>
      <c r="H16" s="14">
        <f>VLOOKUP($D16,Лист1!$B$2:$J$81,6)</f>
        <v>0.13</v>
      </c>
      <c r="I16" s="14">
        <f>VLOOKUP($D16,Лист1!$B$2:$J$81,7)</f>
        <v>0.01</v>
      </c>
      <c r="J16" s="14">
        <f>VLOOKUP($D16,Лист1!$B$2:$J$81,8)</f>
        <v>1.81</v>
      </c>
    </row>
    <row r="17" spans="1:10" ht="15.75" thickBot="1" x14ac:dyDescent="0.3">
      <c r="A17" s="3"/>
      <c r="B17" s="2" t="s">
        <v>98</v>
      </c>
      <c r="C17" s="14">
        <f>VLOOKUP($D17,Лист1!$B$2:$J$59,2)</f>
        <v>759</v>
      </c>
      <c r="D17" s="16" t="s">
        <v>62</v>
      </c>
      <c r="E17" s="14">
        <f>VLOOKUP($D17,Лист1!$B$2:$J$81,3)</f>
        <v>50</v>
      </c>
      <c r="F17" s="14">
        <v>3.08</v>
      </c>
      <c r="G17" s="14">
        <f>VLOOKUP($D17,Лист1!$B$2:$J$81,5)</f>
        <v>27.4</v>
      </c>
      <c r="H17" s="14">
        <f>VLOOKUP($D17,Лист1!$B$2:$J$81,6)</f>
        <v>1.7</v>
      </c>
      <c r="I17" s="14">
        <f>VLOOKUP($D17,Лист1!$B$2:$J$81,7)</f>
        <v>1</v>
      </c>
      <c r="J17" s="14">
        <f>VLOOKUP($D17,Лист1!$B$2:$J$81,8)</f>
        <v>3.53</v>
      </c>
    </row>
    <row r="18" spans="1:10" ht="15.75" thickBot="1" x14ac:dyDescent="0.3">
      <c r="A18" s="3"/>
      <c r="B18" s="2" t="s">
        <v>15</v>
      </c>
      <c r="C18" s="14">
        <f>VLOOKUP($D18,Лист1!$B$2:$J$59,2)</f>
        <v>70</v>
      </c>
      <c r="D18" s="16" t="s">
        <v>86</v>
      </c>
      <c r="E18" s="14">
        <f>VLOOKUP($D18,Лист1!$B$2:$J$81,3)</f>
        <v>60</v>
      </c>
      <c r="F18" s="14">
        <f>VLOOKUP($D18,Лист1!$B$2:$J$81,4)</f>
        <v>6.8</v>
      </c>
      <c r="G18" s="14">
        <f>VLOOKUP($D18,Лист1!$B$2:$J$81,5)</f>
        <v>8.4</v>
      </c>
      <c r="H18" s="14">
        <f>VLOOKUP($D18,Лист1!$B$2:$J$81,6)</f>
        <v>0.48</v>
      </c>
      <c r="I18" s="14">
        <f>VLOOKUP($D18,Лист1!$B$2:$J$81,7)</f>
        <v>0.06</v>
      </c>
      <c r="J18" s="14">
        <f>VLOOKUP($D18,Лист1!$B$2:$J$81,8)</f>
        <v>1.5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530</v>
      </c>
      <c r="F21">
        <f>SUM(F4:F8)</f>
        <v>25</v>
      </c>
      <c r="G21">
        <f>SUM(G4:G8)</f>
        <v>660.45</v>
      </c>
    </row>
    <row r="22" spans="1:10" ht="15.75" thickBot="1" x14ac:dyDescent="0.3">
      <c r="D22" t="s">
        <v>35</v>
      </c>
      <c r="E22">
        <f>SUM(E12:E20)</f>
        <v>870</v>
      </c>
      <c r="F22">
        <f>SUM(F12:F20)</f>
        <v>54.999999999999993</v>
      </c>
      <c r="G22">
        <f>SUM(G12:G20)</f>
        <v>702.34999999999991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45602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45602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236</v>
      </c>
      <c r="D12" s="2" t="str">
        <f>МЕНЮ!D4</f>
        <v>суп  молочный вермишелевый</v>
      </c>
      <c r="E12" s="2">
        <f>МЕНЮ!E4</f>
        <v>250</v>
      </c>
      <c r="F12" s="2">
        <f>МЕНЮ!F4</f>
        <v>11.1</v>
      </c>
      <c r="G12" s="2">
        <f>МЕНЮ!G4</f>
        <v>147.16</v>
      </c>
      <c r="H12" s="2">
        <f>МЕНЮ!H4</f>
        <v>5.27</v>
      </c>
      <c r="I12" s="2">
        <f>МЕНЮ!I4</f>
        <v>5.27</v>
      </c>
      <c r="J12" s="2">
        <f>МЕНЮ!J4</f>
        <v>19.600000000000001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0</v>
      </c>
      <c r="D14" s="2" t="str">
        <f>МЕНЮ!D6</f>
        <v>бутерброд с сыром</v>
      </c>
      <c r="E14" s="2">
        <f>МЕНЮ!E6</f>
        <v>50</v>
      </c>
      <c r="F14" s="2">
        <f>МЕНЮ!F6</f>
        <v>9.1999999999999993</v>
      </c>
      <c r="G14" s="2">
        <f>МЕНЮ!G6</f>
        <v>335.49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</v>
      </c>
      <c r="E15" s="2">
        <f>МЕНЮ!E7</f>
        <v>30</v>
      </c>
      <c r="F15" s="2">
        <f>МЕНЮ!F7</f>
        <v>2</v>
      </c>
      <c r="G15" s="2">
        <f>МЕНЮ!G7</f>
        <v>63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суп гречневый картофельный</v>
      </c>
      <c r="E20" s="2">
        <f>МЕНЮ!E12</f>
        <v>260</v>
      </c>
      <c r="F20" s="2">
        <f>МЕНЮ!F12</f>
        <v>12.7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608</v>
      </c>
      <c r="D21" s="2" t="str">
        <f>МЕНЮ!D13</f>
        <v>котлета из свинины</v>
      </c>
      <c r="E21" s="2">
        <f>МЕНЮ!E13</f>
        <v>90</v>
      </c>
      <c r="F21" s="2">
        <f>МЕНЮ!F13</f>
        <v>20.350000000000001</v>
      </c>
      <c r="G21" s="2">
        <f>МЕНЮ!G13</f>
        <v>158</v>
      </c>
      <c r="H21" s="2">
        <f>МЕНЮ!H13</f>
        <v>15.4</v>
      </c>
      <c r="I21" s="2">
        <f>МЕНЮ!I13</f>
        <v>14.2</v>
      </c>
      <c r="J21" s="2">
        <f>МЕНЮ!J13</f>
        <v>19.899999999999999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309</v>
      </c>
      <c r="D22" s="2" t="str">
        <f>МЕНЮ!D14</f>
        <v>макароны отварные</v>
      </c>
      <c r="E22" s="2">
        <f>МЕНЮ!E14</f>
        <v>150</v>
      </c>
      <c r="F22" s="2">
        <f>МЕНЮ!F14</f>
        <v>6.8</v>
      </c>
      <c r="G22" s="2">
        <f>МЕНЮ!G14</f>
        <v>203</v>
      </c>
      <c r="H22" s="2">
        <f>МЕНЮ!H14</f>
        <v>13.16</v>
      </c>
      <c r="I22" s="2">
        <f>МЕНЮ!I14</f>
        <v>14.03</v>
      </c>
      <c r="J22" s="2">
        <f>МЕНЮ!J14</f>
        <v>86.9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гор.напиток</v>
      </c>
      <c r="C24" s="2">
        <f>МЕНЮ!C16</f>
        <v>943</v>
      </c>
      <c r="D24" s="2" t="str">
        <f>МЕНЮ!D16</f>
        <v>чай  с сахаром</v>
      </c>
      <c r="E24" s="2">
        <f>МЕНЮ!E16</f>
        <v>200</v>
      </c>
      <c r="F24" s="2">
        <f>МЕНЮ!F16</f>
        <v>2.2000000000000002</v>
      </c>
      <c r="G24" s="2">
        <f>МЕНЮ!G16</f>
        <v>60.15</v>
      </c>
      <c r="H24" s="2">
        <f>МЕНЮ!H16</f>
        <v>0.13</v>
      </c>
      <c r="I24" s="2">
        <f>МЕНЮ!I16</f>
        <v>0.01</v>
      </c>
      <c r="J24" s="2">
        <f>МЕНЮ!J16</f>
        <v>1.81</v>
      </c>
    </row>
    <row r="25" spans="1:10" ht="15.75" thickBot="1" x14ac:dyDescent="0.3">
      <c r="A25" s="3"/>
      <c r="B25" s="2" t="str">
        <f>МЕНЮ!B17</f>
        <v>соус</v>
      </c>
      <c r="C25" s="2">
        <f>МЕНЮ!C17</f>
        <v>759</v>
      </c>
      <c r="D25" s="2" t="str">
        <f>МЕНЮ!D17</f>
        <v>соус красный основной</v>
      </c>
      <c r="E25" s="2">
        <f>МЕНЮ!E17</f>
        <v>50</v>
      </c>
      <c r="F25" s="2">
        <f>МЕНЮ!F17</f>
        <v>3.08</v>
      </c>
      <c r="G25" s="2">
        <f>МЕНЮ!G17</f>
        <v>27.4</v>
      </c>
      <c r="H25" s="2">
        <f>МЕНЮ!H17</f>
        <v>1.7</v>
      </c>
      <c r="I25" s="2">
        <f>МЕНЮ!I17</f>
        <v>1</v>
      </c>
      <c r="J25" s="2">
        <f>МЕНЮ!J17</f>
        <v>3.53</v>
      </c>
    </row>
    <row r="26" spans="1:10" ht="15.75" thickBot="1" x14ac:dyDescent="0.3">
      <c r="A26" s="3"/>
      <c r="B26" s="2" t="str">
        <f>МЕНЮ!B18</f>
        <v>закуска</v>
      </c>
      <c r="C26" s="2">
        <f>МЕНЮ!C18</f>
        <v>70</v>
      </c>
      <c r="D26" s="2" t="str">
        <f>МЕНЮ!D18</f>
        <v xml:space="preserve">огурец соленый </v>
      </c>
      <c r="E26" s="2">
        <f>МЕНЮ!E18</f>
        <v>60</v>
      </c>
      <c r="F26" s="2">
        <f>МЕНЮ!F18</f>
        <v>6.8</v>
      </c>
      <c r="G26" s="2">
        <f>МЕНЮ!G18</f>
        <v>8.4</v>
      </c>
      <c r="H26" s="2">
        <f>МЕНЮ!H18</f>
        <v>0.48</v>
      </c>
      <c r="I26" s="2">
        <f>МЕНЮ!I18</f>
        <v>0.06</v>
      </c>
      <c r="J26" s="2">
        <f>МЕНЮ!J18</f>
        <v>1.5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2024-10-03T07:14:18Z</cp:lastPrinted>
  <dcterms:created xsi:type="dcterms:W3CDTF">2015-06-05T18:19:34Z</dcterms:created>
  <dcterms:modified xsi:type="dcterms:W3CDTF">2024-11-01T10:19:04Z</dcterms:modified>
</cp:coreProperties>
</file>