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F13" i="1" l="1"/>
  <c r="J17" i="1" l="1"/>
  <c r="I17" i="1"/>
  <c r="H17" i="1"/>
  <c r="G17" i="1"/>
  <c r="E17" i="1"/>
  <c r="C17" i="1"/>
  <c r="J16" i="1"/>
  <c r="I16" i="1"/>
  <c r="H16" i="1"/>
  <c r="G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<sst xmlns="http://schemas.openxmlformats.org/spreadsheetml/2006/main" count="142" uniqueCount="101">
  <si>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</si>
  <si>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</si>
  <si>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</si>
  <si>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</si>
  <si>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</si>
  <si>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</si>
  <si>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</si>
  <si>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</si>
  <si>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</si>
  <si>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</si>
  <si>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</si>
  <si>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</si>
  <si>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</si>
  <si>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</si>
  <si>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</si>
  <si>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</si>
  <si>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</si>
  <si>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</si>
  <si>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</si>
  <si>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</si>
  <si>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</si>
  <si>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</si>
  <si>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</si>
  <si>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</si>
  <si>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</si>
  <si>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</si>
  <si>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</si>
  <si>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</si>
  <si>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</si>
  <si>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</si>
  <si>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</si>
  <si>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</si>
  <si>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</si>
  <si>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</si>
  <si>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</si>
  <si>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</si>
  <si>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</si>
  <si>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</si>
  <si>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</si>
  <si>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</si>
  <si>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</si>
  <si>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</si>
  <si>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</si>
  <si>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</si>
  <si>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</si>
  <si>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</si>
  <si>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</si>
  <si>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</si>
  <si>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</si>
  <si>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</si>
  <si>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</si>
  <si>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</si>
  <si>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</si>
  <si>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</si>
  <si>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</si>
  <si>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</si>
  <si>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</si>
  <si>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</si>
  <si>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</si>
  <si>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</si>
  <si>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</si>
  <si>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</si>
  <si>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</si>
  <si>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</si>
  <si>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</si>
  <si>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</si>
  <si>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</si>
  <si>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</si>
  <si>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</si>
  <si>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</si>
  <si>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</si>
  <si>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</si>
  <si>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</si>
  <si>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</si>
  <si>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</si>
  <si>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</si>
  <si>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</si>
  <si>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</si>
  <si>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</si>
  <si>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</si>
  <si>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</si>
  <si>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</si>
  <si>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</si>
  <si>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</si>
  <si>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</si>
  <si>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</si>
  <si>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</si>
  <si>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</si>
  <si>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</si>
  <si>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</si>
  <si>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</si>
  <si>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</si>
  <si>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</si>
  <si>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</si>
  <si>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</si>
  <si>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</si>
  <si>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</si>
  <si>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</si>
  <si>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</si>
  <si>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</si>
  <si>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______________/ В.М. Ефимова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</si>
</sst>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N24" sqref="N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45611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236</v>
      </c>
      <c r="D4" s="16" t="s">
        <v>96</v>
      </c>
      <c r="E4" s="14">
        <f>VLOOKUP($D4,Лист1!$B$2:$J$81,3)</f>
        <v>250</v>
      </c>
      <c r="F4" s="14">
        <f>VLOOKUP($D4,Лист1!$B$2:$J$81,4)</f>
        <v>11.1</v>
      </c>
      <c r="G4" s="14">
        <f>VLOOKUP($D4,Лист1!$B$2:$J$81,5)</f>
        <v>147.16</v>
      </c>
      <c r="H4" s="14">
        <f>VLOOKUP($D4,Лист1!$B$2:$J$81,6)</f>
        <v>5.27</v>
      </c>
      <c r="I4" s="14">
        <f>VLOOKUP($D4,Лист1!$B$2:$J$81,7)</f>
        <v>5.27</v>
      </c>
      <c r="J4" s="14">
        <f>VLOOKUP($D4,Лист1!$B$2:$J$81,8)</f>
        <v>19.600000000000001</v>
      </c>
    </row>
    <row r="5" spans="1:11" ht="15.75" thickBot="1" x14ac:dyDescent="0.3">
      <c r="A5" s="3"/>
      <c r="B5" s="2" t="s">
        <v>12</v>
      </c>
      <c r="C5" s="14">
        <f>VLOOKUP($D5,Лист1!$B$2:$J$59,2)</f>
        <v>1183</v>
      </c>
      <c r="D5" s="16" t="s">
        <v>49</v>
      </c>
      <c r="E5" s="14">
        <f>VLOOKUP($D5,Лист1!$B$2:$J$81,3)</f>
        <v>200</v>
      </c>
      <c r="F5" s="14">
        <f>VLOOKUP($D5,Лист1!$B$2:$J$81,4)</f>
        <v>2.7</v>
      </c>
      <c r="G5" s="14">
        <f>VLOOKUP($D5,Лист1!$B$2:$J$81,5)</f>
        <v>114.8</v>
      </c>
      <c r="H5" s="14">
        <f>VLOOKUP($D5,Лист1!$B$2:$J$81,6)</f>
        <v>5.0999999999999996</v>
      </c>
      <c r="I5" s="14">
        <f>VLOOKUP($D5,Лист1!$B$2:$J$81,7)</f>
        <v>6.4</v>
      </c>
      <c r="J5" s="14">
        <f>VLOOKUP($D5,Лист1!$B$2:$J$81,8)</f>
        <v>13.4</v>
      </c>
    </row>
    <row r="6" spans="1:11" ht="15.75" thickBot="1" x14ac:dyDescent="0.3">
      <c r="A6" s="3"/>
      <c r="B6" s="2" t="s">
        <v>21</v>
      </c>
      <c r="C6" s="14">
        <f>VLOOKUP($D6,Лист1!$B$2:$J$59,2)</f>
        <v>0</v>
      </c>
      <c r="D6" s="16" t="s">
        <v>77</v>
      </c>
      <c r="E6" s="14">
        <f>VLOOKUP($D6,Лист1!$B$2:$J$81,3)</f>
        <v>50</v>
      </c>
      <c r="F6" s="14">
        <f>VLOOKUP($D6,Лист1!$B$2:$J$81,4)</f>
        <v>9.1999999999999993</v>
      </c>
      <c r="G6" s="14">
        <f>VLOOKUP($D6,Лист1!$B$2:$J$81,5)</f>
        <v>335.49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75</v>
      </c>
      <c r="E7" s="14">
        <f>VLOOKUP($D7,Лист1!$B$2:$J$81,3)</f>
        <v>30</v>
      </c>
      <c r="F7" s="14">
        <f>VLOOKUP($D7,Лист1!$B$2:$J$81,4)</f>
        <v>2</v>
      </c>
      <c r="G7" s="14">
        <f>VLOOKUP($D7,Лист1!$B$2:$J$81,5)</f>
        <v>63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97</v>
      </c>
      <c r="E12" s="14">
        <f>VLOOKUP($D12,Лист1!$B$2:$J$81,3)</f>
        <v>260</v>
      </c>
      <c r="F12" s="14">
        <v>12.7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608</v>
      </c>
      <c r="D13" s="16" t="s">
        <v>74</v>
      </c>
      <c r="E13" s="14">
        <f>VLOOKUP($D13,Лист1!$B$2:$J$81,3)</f>
        <v>90</v>
      </c>
      <c r="F13" s="14">
        <f>VLOOKUP($D13,Лист1!$B$2:$J$81,4)</f>
        <v>20.350000000000001</v>
      </c>
      <c r="G13" s="14">
        <f>VLOOKUP($D13,Лист1!$B$2:$J$81,5)</f>
        <v>158</v>
      </c>
      <c r="H13" s="14">
        <f>VLOOKUP($D13,Лист1!$B$2:$J$81,6)</f>
        <v>15.4</v>
      </c>
      <c r="I13" s="14">
        <f>VLOOKUP($D13,Лист1!$B$2:$J$81,7)</f>
        <v>14.2</v>
      </c>
      <c r="J13" s="14">
        <f>VLOOKUP($D13,Лист1!$B$2:$J$81,8)</f>
        <v>19.899999999999999</v>
      </c>
    </row>
    <row r="14" spans="1:11" ht="15.75" thickBot="1" x14ac:dyDescent="0.3">
      <c r="A14" s="3"/>
      <c r="B14" s="2" t="s">
        <v>12</v>
      </c>
      <c r="C14" s="14">
        <f>VLOOKUP($D14,Лист1!$B$2:$J$59,2)</f>
        <v>943</v>
      </c>
      <c r="D14" s="16" t="s">
        <v>69</v>
      </c>
      <c r="E14" s="14">
        <f>VLOOKUP($D14,Лист1!$B$2:$J$81,3)</f>
        <v>200</v>
      </c>
      <c r="F14" s="14">
        <v>2.2000000000000002</v>
      </c>
      <c r="G14" s="14">
        <f>VLOOKUP($D14,Лист1!$B$2:$J$81,5)</f>
        <v>60.15</v>
      </c>
      <c r="H14" s="14">
        <f>VLOOKUP($D14,Лист1!$B$2:$J$81,6)</f>
        <v>0.13</v>
      </c>
      <c r="I14" s="14">
        <f>VLOOKUP($D14,Лист1!$B$2:$J$81,7)</f>
        <v>0.01</v>
      </c>
      <c r="J14" s="14">
        <f>VLOOKUP($D14,Лист1!$B$2:$J$81,8)</f>
        <v>1.81</v>
      </c>
    </row>
    <row r="15" spans="1:11" ht="15.75" thickBot="1" x14ac:dyDescent="0.3">
      <c r="A15" s="3"/>
      <c r="B15" s="2" t="s">
        <v>21</v>
      </c>
      <c r="C15" s="14">
        <f>VLOOKUP($D15,Лист1!$B$2:$J$59,2)</f>
        <v>29</v>
      </c>
      <c r="D15" s="16" t="s">
        <v>68</v>
      </c>
      <c r="E15" s="14">
        <f>VLOOKUP($D15,Лист1!$B$2:$J$81,3)</f>
        <v>60</v>
      </c>
      <c r="F15" s="14">
        <v>3.07</v>
      </c>
      <c r="G15" s="14">
        <f>VLOOKUP($D15,Лист1!$B$2:$J$81,5)</f>
        <v>122.4</v>
      </c>
      <c r="H15" s="14">
        <f>VLOOKUP($D15,Лист1!$B$2:$J$81,6)</f>
        <v>3.94</v>
      </c>
      <c r="I15" s="14" t="str">
        <f>VLOOKUP($D15,Лист1!$B$2:$J$81,7)</f>
        <v>0.51</v>
      </c>
      <c r="J15" s="14">
        <f>VLOOKUP($D15,Лист1!$B$2:$J$81,8)</f>
        <v>25.37</v>
      </c>
    </row>
    <row r="16" spans="1:11" ht="15.75" thickBot="1" x14ac:dyDescent="0.3">
      <c r="A16" s="3"/>
      <c r="B16" s="2" t="s">
        <v>72</v>
      </c>
      <c r="C16" s="14">
        <f>VLOOKUP($D16,Лист1!$B$2:$J$59,2)</f>
        <v>309</v>
      </c>
      <c r="D16" s="16" t="s">
        <v>50</v>
      </c>
      <c r="E16" s="14">
        <f>VLOOKUP($D16,Лист1!$B$2:$J$81,3)</f>
        <v>150</v>
      </c>
      <c r="F16" s="14">
        <v>6.8</v>
      </c>
      <c r="G16" s="14">
        <f>VLOOKUP($D16,Лист1!$B$2:$J$81,5)</f>
        <v>203</v>
      </c>
      <c r="H16" s="14">
        <f>VLOOKUP($D16,Лист1!$B$2:$J$81,6)</f>
        <v>13.16</v>
      </c>
      <c r="I16" s="14">
        <f>VLOOKUP($D16,Лист1!$B$2:$J$81,7)</f>
        <v>14.03</v>
      </c>
      <c r="J16" s="14">
        <f>VLOOKUP($D16,Лист1!$B$2:$J$81,8)</f>
        <v>86.9</v>
      </c>
    </row>
    <row r="17" spans="1:10" ht="15.75" thickBot="1" x14ac:dyDescent="0.3">
      <c r="A17" s="3"/>
      <c r="B17" s="2" t="s">
        <v>98</v>
      </c>
      <c r="C17" s="14">
        <f>VLOOKUP($D17,Лист1!$B$2:$J$59,2)</f>
        <v>759</v>
      </c>
      <c r="D17" s="16" t="s">
        <v>62</v>
      </c>
      <c r="E17" s="14">
        <f>VLOOKUP($D17,Лист1!$B$2:$J$81,3)</f>
        <v>50</v>
      </c>
      <c r="F17" s="14">
        <v>3.08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 t="s">
        <v>15</v>
      </c>
      <c r="C18" s="14">
        <f>VLOOKUP($D18,Лист1!$B$2:$J$59,2)</f>
        <v>70</v>
      </c>
      <c r="D18" s="16" t="s">
        <v>86</v>
      </c>
      <c r="E18" s="14">
        <f>VLOOKUP($D18,Лист1!$B$2:$J$81,3)</f>
        <v>60</v>
      </c>
      <c r="F18" s="14">
        <f>VLOOKUP($D18,Лист1!$B$2:$J$81,4)</f>
        <v>6.8</v>
      </c>
      <c r="G18" s="14">
        <f>VLOOKUP($D18,Лист1!$B$2:$J$81,5)</f>
        <v>8.4</v>
      </c>
      <c r="H18" s="14">
        <f>VLOOKUP($D18,Лист1!$B$2:$J$81,6)</f>
        <v>0.48</v>
      </c>
      <c r="I18" s="14">
        <f>VLOOKUP($D18,Лист1!$B$2:$J$81,7)</f>
        <v>0.06</v>
      </c>
      <c r="J18" s="14">
        <f>VLOOKUP($D18,Лист1!$B$2:$J$81,8)</f>
        <v>1.5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34</v>
      </c>
      <c r="E21">
        <f>SUM(E4:E8)</f>
        <v>530</v>
      </c>
      <c r="F21">
        <f>SUM(F4:F8)</f>
        <v>25</v>
      </c>
      <c r="G21">
        <f>SUM(G4:G8)</f>
        <v>660.45</v>
      </c>
    </row>
    <row r="22" spans="1:10" ht="15.75" thickBot="1" x14ac:dyDescent="0.3">
      <c r="D22" t="s">
        <v>35</v>
      </c>
      <c r="E22">
        <f>SUM(E12:E20)</f>
        <v>870</v>
      </c>
      <c r="F22">
        <f>SUM(F12:F20)</f>
        <v>54.999999999999993</v>
      </c>
      <c r="G22">
        <f>SUM(G12:G20)</f>
        <v>702.34999999999991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75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36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76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72</v>
      </c>
    </row>
    <row r="6" spans="2:12" x14ac:dyDescent="0.25">
      <c r="B6" s="45" t="s">
        <v>77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37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78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33</v>
      </c>
    </row>
    <row r="9" spans="2:12" x14ac:dyDescent="0.25">
      <c r="B9" s="45" t="s">
        <v>79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38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80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73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81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48</v>
      </c>
      <c r="I13" s="47">
        <v>33.07</v>
      </c>
      <c r="L13" s="49" t="s">
        <v>98</v>
      </c>
    </row>
    <row r="14" spans="2:12" ht="25.5" x14ac:dyDescent="0.25">
      <c r="B14" s="45" t="s">
        <v>82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48</v>
      </c>
      <c r="I14" s="47">
        <v>33.07</v>
      </c>
    </row>
    <row r="15" spans="2:12" x14ac:dyDescent="0.25">
      <c r="B15" s="45" t="s">
        <v>83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39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40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41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42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43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44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45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46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84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74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47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49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50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85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86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87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51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52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53</v>
      </c>
      <c r="C34" s="46">
        <v>197</v>
      </c>
      <c r="D34" s="47">
        <v>250</v>
      </c>
      <c r="E34" s="47">
        <v>15.8</v>
      </c>
      <c r="F34" s="47" t="s">
        <v>54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55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88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56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57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58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89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59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90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60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61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62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96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63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97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64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65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66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67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68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91</v>
      </c>
      <c r="I53" s="47">
        <v>25.37</v>
      </c>
    </row>
    <row r="54" spans="2:9" x14ac:dyDescent="0.25">
      <c r="B54" s="45" t="s">
        <v>69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92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70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93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94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71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opLeftCell="A4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100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32</v>
      </c>
      <c r="D7" s="24">
        <f>МЕНЮ!J1</f>
        <v>45611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45611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236</v>
      </c>
      <c r="D12" s="2" t="str">
        <f>МЕНЮ!D4</f>
        <v>суп  молочный вермишелевый</v>
      </c>
      <c r="E12" s="2">
        <f>МЕНЮ!E4</f>
        <v>250</v>
      </c>
      <c r="F12" s="2">
        <f>МЕНЮ!F4</f>
        <v>11.1</v>
      </c>
      <c r="G12" s="2">
        <f>МЕНЮ!G4</f>
        <v>147.16</v>
      </c>
      <c r="H12" s="2">
        <f>МЕНЮ!H4</f>
        <v>5.27</v>
      </c>
      <c r="I12" s="2">
        <f>МЕНЮ!I4</f>
        <v>5.27</v>
      </c>
      <c r="J12" s="2">
        <f>МЕНЮ!J4</f>
        <v>19.600000000000001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1183</v>
      </c>
      <c r="D13" s="2" t="str">
        <f>МЕНЮ!D5</f>
        <v>кофейный напиток</v>
      </c>
      <c r="E13" s="2">
        <f>МЕНЮ!E5</f>
        <v>200</v>
      </c>
      <c r="F13" s="2">
        <f>МЕНЮ!F5</f>
        <v>2.7</v>
      </c>
      <c r="G13" s="2">
        <f>МЕНЮ!G5</f>
        <v>114.8</v>
      </c>
      <c r="H13" s="2">
        <f>МЕНЮ!H5</f>
        <v>5.0999999999999996</v>
      </c>
      <c r="I13" s="2">
        <f>МЕНЮ!I5</f>
        <v>6.4</v>
      </c>
      <c r="J13" s="2">
        <f>МЕНЮ!J5</f>
        <v>13.4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0</v>
      </c>
      <c r="D14" s="2" t="str">
        <f>МЕНЮ!D6</f>
        <v>бутерброд с сыром</v>
      </c>
      <c r="E14" s="2">
        <f>МЕНЮ!E6</f>
        <v>50</v>
      </c>
      <c r="F14" s="2">
        <f>МЕНЮ!F6</f>
        <v>9.1999999999999993</v>
      </c>
      <c r="G14" s="2">
        <f>МЕНЮ!G6</f>
        <v>335.49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</v>
      </c>
      <c r="E15" s="2">
        <f>МЕНЮ!E7</f>
        <v>30</v>
      </c>
      <c r="F15" s="2">
        <f>МЕНЮ!F7</f>
        <v>2</v>
      </c>
      <c r="G15" s="2">
        <f>МЕНЮ!G7</f>
        <v>63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суп гречневый картофельный</v>
      </c>
      <c r="E20" s="2">
        <f>МЕНЮ!E12</f>
        <v>260</v>
      </c>
      <c r="F20" s="2">
        <f>МЕНЮ!F12</f>
        <v>12.7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608</v>
      </c>
      <c r="D21" s="2" t="str">
        <f>МЕНЮ!D13</f>
        <v>котлета из свинины</v>
      </c>
      <c r="E21" s="2">
        <f>МЕНЮ!E13</f>
        <v>90</v>
      </c>
      <c r="F21" s="2">
        <f>МЕНЮ!F13</f>
        <v>20.350000000000001</v>
      </c>
      <c r="G21" s="2">
        <f>МЕНЮ!G13</f>
        <v>158</v>
      </c>
      <c r="H21" s="2">
        <f>МЕНЮ!H13</f>
        <v>15.4</v>
      </c>
      <c r="I21" s="2">
        <f>МЕНЮ!I13</f>
        <v>14.2</v>
      </c>
      <c r="J21" s="2">
        <f>МЕНЮ!J13</f>
        <v>19.899999999999999</v>
      </c>
    </row>
    <row r="22" spans="1:10" ht="15.75" thickBot="1" x14ac:dyDescent="0.3">
      <c r="A22" s="3"/>
      <c r="B22" s="2" t="str">
        <f>МЕНЮ!B14</f>
        <v>гор.напиток</v>
      </c>
      <c r="C22" s="2">
        <f>МЕНЮ!C14</f>
        <v>943</v>
      </c>
      <c r="D22" s="2" t="str">
        <f>МЕНЮ!D14</f>
        <v>чай  с сахаром</v>
      </c>
      <c r="E22" s="2">
        <f>МЕНЮ!E14</f>
        <v>200</v>
      </c>
      <c r="F22" s="2">
        <f>МЕНЮ!F14</f>
        <v>2.2000000000000002</v>
      </c>
      <c r="G22" s="2">
        <f>МЕНЮ!G14</f>
        <v>60.15</v>
      </c>
      <c r="H22" s="2">
        <f>МЕНЮ!H14</f>
        <v>0.13</v>
      </c>
      <c r="I22" s="2">
        <f>МЕНЮ!I14</f>
        <v>0.01</v>
      </c>
      <c r="J22" s="2">
        <f>МЕНЮ!J14</f>
        <v>1.81</v>
      </c>
    </row>
    <row r="23" spans="1:10" ht="15.75" thickBot="1" x14ac:dyDescent="0.3">
      <c r="A23" s="3"/>
      <c r="B23" s="2" t="str">
        <f>МЕНЮ!B15</f>
        <v>хлеб</v>
      </c>
      <c r="C23" s="2">
        <f>МЕНЮ!C15</f>
        <v>29</v>
      </c>
      <c r="D23" s="2" t="str">
        <f>МЕНЮ!D15</f>
        <v>хлеб ржаной</v>
      </c>
      <c r="E23" s="2">
        <f>МЕНЮ!E15</f>
        <v>60</v>
      </c>
      <c r="F23" s="2">
        <f>МЕНЮ!F15</f>
        <v>3.07</v>
      </c>
      <c r="G23" s="2">
        <f>МЕНЮ!G15</f>
        <v>122.4</v>
      </c>
      <c r="H23" s="2">
        <f>МЕНЮ!H15</f>
        <v>3.94</v>
      </c>
      <c r="I23" s="2" t="str">
        <f>МЕНЮ!I15</f>
        <v>0.51</v>
      </c>
      <c r="J23" s="2">
        <f>МЕНЮ!J15</f>
        <v>25.37</v>
      </c>
    </row>
    <row r="24" spans="1:10" ht="15.75" thickBot="1" x14ac:dyDescent="0.3">
      <c r="A24" s="3"/>
      <c r="B24" s="2" t="str">
        <f>МЕНЮ!B16</f>
        <v>гарнир</v>
      </c>
      <c r="C24" s="2">
        <f>МЕНЮ!C16</f>
        <v>309</v>
      </c>
      <c r="D24" s="2" t="str">
        <f>МЕНЮ!D16</f>
        <v>макароны отварные</v>
      </c>
      <c r="E24" s="2">
        <f>МЕНЮ!E16</f>
        <v>150</v>
      </c>
      <c r="F24" s="2">
        <f>МЕНЮ!F16</f>
        <v>6.8</v>
      </c>
      <c r="G24" s="2">
        <f>МЕНЮ!G16</f>
        <v>203</v>
      </c>
      <c r="H24" s="2">
        <f>МЕНЮ!H16</f>
        <v>13.16</v>
      </c>
      <c r="I24" s="2">
        <f>МЕНЮ!I16</f>
        <v>14.03</v>
      </c>
      <c r="J24" s="2">
        <f>МЕНЮ!J16</f>
        <v>86.9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3.08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 t="str">
        <f>МЕНЮ!B18</f>
        <v>закуска</v>
      </c>
      <c r="C26" s="2">
        <f>МЕНЮ!C18</f>
        <v>70</v>
      </c>
      <c r="D26" s="2" t="str">
        <f>МЕНЮ!D18</f>
        <v xml:space="preserve">огурец соленый </v>
      </c>
      <c r="E26" s="2">
        <f>МЕНЮ!E18</f>
        <v>60</v>
      </c>
      <c r="F26" s="2">
        <f>МЕНЮ!F18</f>
        <v>6.8</v>
      </c>
      <c r="G26" s="2">
        <f>МЕНЮ!G18</f>
        <v>8.4</v>
      </c>
      <c r="H26" s="2">
        <f>МЕНЮ!H18</f>
        <v>0.48</v>
      </c>
      <c r="I26" s="2">
        <f>МЕНЮ!I18</f>
        <v>0.06</v>
      </c>
      <c r="J26" s="2">
        <f>МЕНЮ!J18</f>
        <v>1.5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99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2024-11-08T07:43:40Z</cp:lastPrinted>
  <dcterms:created xsi:type="dcterms:W3CDTF">2015-06-05T18:19:34Z</dcterms:created>
  <dcterms:modified xsi:type="dcterms:W3CDTF">2024-11-08T07:43:56Z</dcterms:modified>
</cp:coreProperties>
</file>