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N22" i="1"/>
  <c r="M22" i="1"/>
  <c r="L22" i="1"/>
  <c r="F18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<sst xmlns="http://schemas.openxmlformats.org/spreadsheetml/2006/main" count="142" uniqueCount="103">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</sst>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24</v>
      </c>
      <c r="C1" s="53"/>
      <c r="D1" s="54"/>
      <c r="E1" t="s">
        <v>20</v>
      </c>
      <c r="F1" s="9"/>
      <c r="I1" t="s">
        <v>1</v>
      </c>
      <c r="J1" s="8">
        <v>45651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43</v>
      </c>
      <c r="E4" s="14">
        <f>VLOOKUP($D4,Лист1!$B$2:$J$81,3)</f>
        <v>250</v>
      </c>
      <c r="F4" s="14">
        <v>15.8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15</v>
      </c>
      <c r="C5" s="14">
        <f>VLOOKUP($D5,Лист1!$B$2:$J$59,2)</f>
        <v>53</v>
      </c>
      <c r="D5" s="16" t="s">
        <v>57</v>
      </c>
      <c r="E5" s="14">
        <f>VLOOKUP($D5,Лист1!$B$2:$J$81,3)</f>
        <v>100</v>
      </c>
      <c r="F5" s="14">
        <f>VLOOKUP($D5,Лист1!$B$2:$J$81,4)</f>
        <v>1.67</v>
      </c>
      <c r="G5" s="14">
        <f>VLOOKUP($D5,Лист1!$B$2:$J$81,5)</f>
        <v>187.24</v>
      </c>
      <c r="H5" s="14">
        <f>VLOOKUP($D5,Лист1!$B$2:$J$81,6)</f>
        <v>1.42</v>
      </c>
      <c r="I5" s="14">
        <f>VLOOKUP($D5,Лист1!$B$2:$J$81,7)</f>
        <v>6.4</v>
      </c>
      <c r="J5" s="14">
        <f>VLOOKUP($D5,Лист1!$B$2:$J$81,8)</f>
        <v>14.6</v>
      </c>
    </row>
    <row r="6" spans="1:11" ht="15.75" thickBot="1" x14ac:dyDescent="0.3">
      <c r="A6" s="3"/>
      <c r="B6" s="2" t="s">
        <v>33</v>
      </c>
      <c r="C6" s="14">
        <f>VLOOKUP($D6,Лист1!$B$2:$J$59,2)</f>
        <v>944</v>
      </c>
      <c r="D6" s="16" t="s">
        <v>92</v>
      </c>
      <c r="E6" s="14">
        <f>VLOOKUP($D6,Лист1!$B$2:$J$81,3)</f>
        <v>200</v>
      </c>
      <c r="F6" s="14">
        <v>2.77</v>
      </c>
      <c r="G6" s="14">
        <f>VLOOKUP($D6,Лист1!$B$2:$J$81,5)</f>
        <v>60.15</v>
      </c>
      <c r="H6" s="14">
        <f>VLOOKUP($D6,Лист1!$B$2:$J$81,6)</f>
        <v>0.13</v>
      </c>
      <c r="I6" s="14">
        <f>VLOOKUP($D6,Лист1!$B$2:$J$81,7)</f>
        <v>0.01</v>
      </c>
      <c r="J6" s="14">
        <f>VLOOKUP($D6,Лист1!$B$2:$J$81,8)</f>
        <v>1.81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36</v>
      </c>
      <c r="E7" s="14">
        <f>VLOOKUP($D7,Лист1!$B$2:$J$81,3)</f>
        <v>70</v>
      </c>
      <c r="F7" s="14">
        <v>4.76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208</v>
      </c>
      <c r="D12" s="16" t="s">
        <v>65</v>
      </c>
      <c r="E12" s="14">
        <f>VLOOKUP($D12,Лист1!$B$2:$J$81,3)</f>
        <v>250</v>
      </c>
      <c r="F12" s="14">
        <v>10.5</v>
      </c>
      <c r="G12" s="14">
        <f>VLOOKUP($D12,Лист1!$B$2:$J$81,5)</f>
        <v>184.9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591</v>
      </c>
      <c r="D13" s="16" t="s">
        <v>79</v>
      </c>
      <c r="E13" s="14">
        <f>VLOOKUP($D13,Лист1!$B$2:$J$81,3)</f>
        <v>150</v>
      </c>
      <c r="F13" s="14">
        <v>28.76</v>
      </c>
      <c r="G13" s="14">
        <f>VLOOKUP($D13,Лист1!$B$2:$J$81,5)</f>
        <v>331</v>
      </c>
      <c r="H13" s="14">
        <f>VLOOKUP($D13,Лист1!$B$2:$J$81,6)</f>
        <v>11</v>
      </c>
      <c r="I13" s="14">
        <f>VLOOKUP($D13,Лист1!$B$2:$J$81,7)</f>
        <v>15.3</v>
      </c>
      <c r="J13" s="14">
        <f>VLOOKUP($D13,Лист1!$B$2:$J$81,8)</f>
        <v>25.2</v>
      </c>
    </row>
    <row r="14" spans="1:11" ht="15.75" thickBot="1" x14ac:dyDescent="0.3">
      <c r="A14" s="3"/>
      <c r="B14" s="2" t="s">
        <v>72</v>
      </c>
      <c r="C14" s="14">
        <f>VLOOKUP($D14,Лист1!$B$2:$J$59,2)</f>
        <v>165</v>
      </c>
      <c r="D14" s="16" t="s">
        <v>40</v>
      </c>
      <c r="E14" s="14">
        <f>VLOOKUP($D14,Лист1!$B$2:$J$81,3)</f>
        <v>150</v>
      </c>
      <c r="F14" s="14">
        <v>7.84</v>
      </c>
      <c r="G14" s="14">
        <f>VLOOKUP($D14,Лист1!$B$2:$J$81,5)</f>
        <v>223.2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101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33</v>
      </c>
      <c r="C16" s="14">
        <f>VLOOKUP($D16,Лист1!$B$2:$J$59,2)</f>
        <v>943</v>
      </c>
      <c r="D16" s="16" t="s">
        <v>69</v>
      </c>
      <c r="E16" s="14">
        <f>VLOOKUP($D16,Лист1!$B$2:$J$81,3)</f>
        <v>200</v>
      </c>
      <c r="F16" s="14">
        <v>2.2000000000000002</v>
      </c>
      <c r="G16" s="14">
        <f>VLOOKUP($D16,Лист1!$B$2:$J$81,5)</f>
        <v>60.15</v>
      </c>
      <c r="H16" s="14">
        <f>VLOOKUP($D16,Лист1!$B$2:$J$81,6)</f>
        <v>0.13</v>
      </c>
      <c r="I16" s="14">
        <f>VLOOKUP($D16,Лист1!$B$2:$J$81,7)</f>
        <v>0.01</v>
      </c>
      <c r="J16" s="14">
        <f>VLOOKUP($D16,Лист1!$B$2:$J$81,8)</f>
        <v>1.81</v>
      </c>
    </row>
    <row r="17" spans="1:14" ht="15.75" thickBot="1" x14ac:dyDescent="0.3">
      <c r="A17" s="3"/>
      <c r="B17" s="2" t="s">
        <v>15</v>
      </c>
      <c r="C17" s="14">
        <f>VLOOKUP($D17,Лист1!$B$2:$J$59,2)</f>
        <v>34</v>
      </c>
      <c r="D17" s="16" t="s">
        <v>37</v>
      </c>
      <c r="E17" s="14">
        <f>VLOOKUP($D17,Лист1!$B$2:$J$81,3)</f>
        <v>100</v>
      </c>
      <c r="F17" s="14">
        <f>VLOOKUP($D17,Лист1!$B$2:$J$81,4)</f>
        <v>2.63</v>
      </c>
      <c r="G17" s="14">
        <f>VLOOKUP($D17,Лист1!$B$2:$J$81,5)</f>
        <v>198.93</v>
      </c>
      <c r="H17" s="14">
        <f>VLOOKUP($D17,Лист1!$B$2:$J$81,6)</f>
        <v>1.61</v>
      </c>
      <c r="I17" s="14">
        <f>VLOOKUP($D17,Лист1!$B$2:$J$81,7)</f>
        <v>5.19</v>
      </c>
      <c r="J17" s="14">
        <f>VLOOKUP($D17,Лист1!$B$2:$J$81,8)</f>
        <v>8.4</v>
      </c>
    </row>
    <row r="18" spans="1:14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4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4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2" spans="1:14" ht="15.75" thickBot="1" x14ac:dyDescent="0.3">
      <c r="K22" s="51" t="s">
        <v>34</v>
      </c>
      <c r="L22" s="51">
        <f>SUM($E$4:$E$8)</f>
        <v>620</v>
      </c>
      <c r="M22" s="51">
        <f>SUM($F$4:$F$8)</f>
        <v>25</v>
      </c>
      <c r="N22" s="51">
        <f>SUM($G$4:$G$8)</f>
        <v>861.42000000000007</v>
      </c>
    </row>
    <row r="23" spans="1:14" ht="15.75" thickBot="1" x14ac:dyDescent="0.3">
      <c r="F23" s="10"/>
      <c r="G23" s="11"/>
      <c r="H23" s="11"/>
      <c r="I23" s="11"/>
      <c r="K23" s="51" t="s">
        <v>35</v>
      </c>
      <c r="L23" s="51">
        <f>SUM($E$12:$E$20)</f>
        <v>910</v>
      </c>
      <c r="M23" s="51">
        <f>SUM($F$12:$F$20)</f>
        <v>55.000000000000014</v>
      </c>
      <c r="N23" s="51">
        <f>SUM($G$12:$G$20)</f>
        <v>1120.58</v>
      </c>
    </row>
    <row r="25" spans="1:14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  <c r="L14" s="25" t="s">
        <v>101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102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5" t="s">
        <v>100</v>
      </c>
      <c r="H2" s="56"/>
      <c r="I2" s="56"/>
      <c r="J2" s="56"/>
    </row>
    <row r="3" spans="1:10" x14ac:dyDescent="0.25">
      <c r="A3" s="21"/>
      <c r="B3" s="20"/>
      <c r="C3" s="20"/>
      <c r="D3" s="20"/>
      <c r="E3" s="21"/>
      <c r="F3" s="22"/>
      <c r="G3" s="55"/>
      <c r="H3" s="56"/>
      <c r="I3" s="56"/>
      <c r="J3" s="56"/>
    </row>
    <row r="4" spans="1:10" x14ac:dyDescent="0.25">
      <c r="A4" s="21"/>
      <c r="B4" s="20"/>
      <c r="C4" s="20"/>
      <c r="D4" s="20"/>
      <c r="E4" s="21"/>
      <c r="F4" s="22"/>
      <c r="G4" s="56"/>
      <c r="H4" s="56"/>
      <c r="I4" s="56"/>
      <c r="J4" s="56"/>
    </row>
    <row r="5" spans="1:10" x14ac:dyDescent="0.25">
      <c r="A5" s="21"/>
      <c r="B5" s="20"/>
      <c r="C5" s="20"/>
      <c r="D5" s="20"/>
      <c r="E5" s="21"/>
      <c r="F5" s="22"/>
      <c r="G5" s="56"/>
      <c r="H5" s="56"/>
      <c r="I5" s="56"/>
      <c r="J5" s="56"/>
    </row>
    <row r="6" spans="1:10" x14ac:dyDescent="0.25">
      <c r="A6" s="21"/>
      <c r="B6" s="20"/>
      <c r="C6" s="20"/>
      <c r="D6" s="20"/>
      <c r="E6" s="21"/>
      <c r="F6" s="22"/>
      <c r="G6" s="56"/>
      <c r="H6" s="56"/>
      <c r="I6" s="56"/>
      <c r="J6" s="56"/>
    </row>
    <row r="7" spans="1:10" x14ac:dyDescent="0.25">
      <c r="A7" s="21"/>
      <c r="B7" s="20" t="s">
        <v>32</v>
      </c>
      <c r="D7" s="24">
        <f>МЕНЮ!J1</f>
        <v>45651</v>
      </c>
      <c r="E7" s="21"/>
      <c r="F7" s="22"/>
      <c r="G7" s="57"/>
      <c r="H7" s="57"/>
      <c r="I7" s="57"/>
      <c r="J7" s="57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45651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15.8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закуска</v>
      </c>
      <c r="C13" s="2">
        <f>МЕНЮ!C5</f>
        <v>53</v>
      </c>
      <c r="D13" s="2" t="str">
        <f>МЕНЮ!D5</f>
        <v>салат витаминный</v>
      </c>
      <c r="E13" s="2">
        <f>МЕНЮ!E5</f>
        <v>100</v>
      </c>
      <c r="F13" s="2">
        <f>МЕНЮ!F5</f>
        <v>1.67</v>
      </c>
      <c r="G13" s="2">
        <f>МЕНЮ!G5</f>
        <v>187.24</v>
      </c>
      <c r="H13" s="2">
        <f>МЕНЮ!H5</f>
        <v>1.42</v>
      </c>
      <c r="I13" s="2">
        <f>МЕНЮ!I5</f>
        <v>6.4</v>
      </c>
      <c r="J13" s="2">
        <f>МЕНЮ!J5</f>
        <v>14.6</v>
      </c>
    </row>
    <row r="14" spans="1:10" ht="15.75" thickBot="1" x14ac:dyDescent="0.3">
      <c r="A14" s="3"/>
      <c r="B14" s="2" t="str">
        <f>МЕНЮ!B6</f>
        <v>напиток</v>
      </c>
      <c r="C14" s="2">
        <f>МЕНЮ!C6</f>
        <v>944</v>
      </c>
      <c r="D14" s="2" t="str">
        <f>МЕНЮ!D6</f>
        <v xml:space="preserve">чай с лимоном </v>
      </c>
      <c r="E14" s="2">
        <f>МЕНЮ!E6</f>
        <v>200</v>
      </c>
      <c r="F14" s="2">
        <f>МЕНЮ!F6</f>
        <v>2.77</v>
      </c>
      <c r="G14" s="2">
        <f>МЕНЮ!G6</f>
        <v>60.15</v>
      </c>
      <c r="H14" s="2">
        <f>МЕНЮ!H6</f>
        <v>0.13</v>
      </c>
      <c r="I14" s="2">
        <f>МЕНЮ!I6</f>
        <v>0.01</v>
      </c>
      <c r="J14" s="2">
        <f>МЕНЮ!J6</f>
        <v>1.81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4.76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208</v>
      </c>
      <c r="D20" s="2" t="str">
        <f>МЕНЮ!D12</f>
        <v>суп картофельный с макаронными изделиями</v>
      </c>
      <c r="E20" s="2">
        <f>МЕНЮ!E12</f>
        <v>250</v>
      </c>
      <c r="F20" s="2">
        <f>МЕНЮ!F12</f>
        <v>10.5</v>
      </c>
      <c r="G20" s="2">
        <f>МЕНЮ!G12</f>
        <v>184.9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591</v>
      </c>
      <c r="D21" s="2" t="str">
        <f>МЕНЮ!D13</f>
        <v>гуляш из свинины</v>
      </c>
      <c r="E21" s="2">
        <f>МЕНЮ!E13</f>
        <v>150</v>
      </c>
      <c r="F21" s="2">
        <f>МЕНЮ!F13</f>
        <v>28.76</v>
      </c>
      <c r="G21" s="2">
        <f>МЕНЮ!G13</f>
        <v>331</v>
      </c>
      <c r="H21" s="2">
        <f>МЕНЮ!H13</f>
        <v>11</v>
      </c>
      <c r="I21" s="2">
        <f>МЕНЮ!I13</f>
        <v>15.3</v>
      </c>
      <c r="J21" s="2">
        <f>МЕНЮ!J13</f>
        <v>25.2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каша  гречневая рассыпчатая</v>
      </c>
      <c r="E22" s="2">
        <f>МЕНЮ!E14</f>
        <v>150</v>
      </c>
      <c r="F22" s="2">
        <f>МЕНЮ!F14</f>
        <v>7.84</v>
      </c>
      <c r="G22" s="2">
        <f>МЕНЮ!G14</f>
        <v>223.2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напиток</v>
      </c>
      <c r="C24" s="2">
        <f>МЕНЮ!C16</f>
        <v>943</v>
      </c>
      <c r="D24" s="2" t="str">
        <f>МЕНЮ!D16</f>
        <v>чай  с сахаром</v>
      </c>
      <c r="E24" s="2">
        <f>МЕНЮ!E16</f>
        <v>200</v>
      </c>
      <c r="F24" s="2">
        <f>МЕНЮ!F16</f>
        <v>2.2000000000000002</v>
      </c>
      <c r="G24" s="2">
        <f>МЕНЮ!G16</f>
        <v>60.15</v>
      </c>
      <c r="H24" s="2">
        <f>МЕНЮ!H16</f>
        <v>0.13</v>
      </c>
      <c r="I24" s="2">
        <f>МЕНЮ!I16</f>
        <v>0.01</v>
      </c>
      <c r="J24" s="2">
        <f>МЕНЮ!J16</f>
        <v>1.81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34</v>
      </c>
      <c r="D25" s="2" t="str">
        <f>МЕНЮ!D17</f>
        <v>винегрет овощной</v>
      </c>
      <c r="E25" s="2">
        <f>МЕНЮ!E17</f>
        <v>100</v>
      </c>
      <c r="F25" s="2">
        <f>МЕНЮ!F17</f>
        <v>2.63</v>
      </c>
      <c r="G25" s="2">
        <f>МЕНЮ!G17</f>
        <v>198.93</v>
      </c>
      <c r="H25" s="2">
        <f>МЕНЮ!H17</f>
        <v>1.61</v>
      </c>
      <c r="I25" s="2">
        <f>МЕНЮ!I17</f>
        <v>5.19</v>
      </c>
      <c r="J25" s="2">
        <f>МЕНЮ!J17</f>
        <v>8.4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2024-12-19T12:00:56Z</dcterms:modified>
</cp:coreProperties>
</file>